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58C62E96-E837-482E-9445-8B122FCCFCC6}" xr6:coauthVersionLast="47" xr6:coauthVersionMax="47" xr10:uidLastSave="{00000000-0000-0000-0000-000000000000}"/>
  <bookViews>
    <workbookView xWindow="-28920" yWindow="-120" windowWidth="29040" windowHeight="1584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4" l="1"/>
  <c r="B2" i="4"/>
  <c r="A263" i="3" l="1"/>
  <c r="D262" i="3"/>
  <c r="D263" i="3"/>
  <c r="D261" i="3"/>
  <c r="A262" i="3"/>
  <c r="D260" i="3"/>
  <c r="A261" i="3"/>
  <c r="A260" i="3"/>
  <c r="D259"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<sst xmlns="http://schemas.openxmlformats.org/spreadsheetml/2006/main" count="175" uniqueCount="63">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</sst>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5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165" fontId="46" fillId="3" borderId="23" xfId="0" applyNumberFormat="1" applyFont="1" applyFill="1" applyBorder="1" applyAlignment="1">
      <alignment horizontal="center" vertical="center"/>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165" fontId="47" fillId="2" borderId="17"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1.7223691972965017E-2"/>
                  <c:y val="2.5043423389965833E-2"/>
                </c:manualLayout>
              </c:layout>
              <c:tx>
                <c:strRef>
                  <c:f>'Tabulka Shrnutí'!$E$5</c:f>
                  <c:strCache>
                    <c:ptCount val="1"/>
                    <c:pt idx="0">
                      <c:v>4,53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{87AD9730-682E-4462-B95C-D8F11ADE14BB}</c15:txfldGUID>
                      <c15:f>'Tabulka Shrnutí'!$E$5</c15:f>
                      <c15:dlblFieldTableCache>
                        <c:ptCount val="1"/>
                        <c:pt idx="0">
                          <c:v>4,53</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tx>
                <c:strRef>
                  <c:f>'Tabulka Shrnutí'!$E$5</c:f>
                  <c:strCache>
                    <c:ptCount val="1"/>
                    <c:pt idx="0">
                      <c:v>4,53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{29085DA3-E584-4876-88B1-4CBFD4126403}</c15:txfldGUID>
                      <c15:f>'Tabulka Shrnutí'!$E$5</c15:f>
                      <c15:dlblFieldTableCache>
                        <c:ptCount val="1"/>
                        <c:pt idx="0">
                          <c:v>4,53</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93352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E5" sqref="E5"/>
    </sheetView>
  </sheetViews>
  <sheetFormatPr defaultColWidth="0" defaultRowHeight="14.4" zeroHeight="1" x14ac:dyDescent="0.3"/>
  <cols>
    <col min="1" max="1" width="4" customWidth="1"/>
    <col min="2" max="2" width="32.44140625" customWidth="1"/>
    <col min="3" max="3" width="11.6640625" customWidth="1"/>
    <col min="4" max="5" width="9.109375" customWidth="1"/>
    <col min="6" max="6" width="8.109375" style="109" customWidth="1"/>
    <col min="7" max="9" width="9.109375" customWidth="1"/>
    <col min="10" max="10" width="16.21875" customWidth="1"/>
    <col min="11" max="16382" width="9.109375" hidden="1"/>
    <col min="16383" max="16384" width="4.5546875" hidden="1" customWidth="1"/>
  </cols>
  <sheetData>
    <row r="1" spans="1:16381" ht="15" customHeight="1" x14ac:dyDescent="0.3">
      <c r="A1" s="1"/>
      <c r="B1" s="1"/>
      <c r="C1" s="1"/>
      <c r="D1" s="1"/>
      <c r="E1" s="1"/>
    </row>
    <row r="2" spans="1:16381" ht="25.5" customHeight="1" x14ac:dyDescent="0.3">
      <c r="A2" s="1"/>
      <c r="B2" s="43" t="str">
        <f>"ČBA Hypomonitor "&amp;'Tabulka Splátky'!B3&amp;" - měsíční hodnoty"</f>
        <v>ČBA Hypomonitor červenec 2025 - měsíční hodnoty</v>
      </c>
      <c r="C2" s="44"/>
      <c r="D2" s="44"/>
      <c r="E2" s="44"/>
      <c r="G2" s="125" t="str">
        <f>"hodnoty pro leden až "&amp;'Tabulka Splátky'!B3</f>
        <v>hodnoty pro leden až červenec 2025</v>
      </c>
      <c r="H2" s="124"/>
      <c r="I2" s="124"/>
    </row>
    <row r="3" spans="1:16381" ht="30" customHeight="1" x14ac:dyDescent="0.3">
      <c r="A3" s="1"/>
      <c r="B3" s="100"/>
      <c r="C3" s="90" t="s">
        <v>18</v>
      </c>
      <c r="D3" s="101" t="s">
        <v>2</v>
      </c>
      <c r="E3" s="91" t="s">
        <v>19</v>
      </c>
      <c r="F3" s="110"/>
      <c r="G3" s="126" t="s">
        <v>18</v>
      </c>
      <c r="H3" s="127" t="s">
        <v>2</v>
      </c>
      <c r="I3" s="128"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3">
      <c r="A4" s="1"/>
      <c r="B4" s="93" t="s">
        <v>33</v>
      </c>
      <c r="C4" s="94">
        <v>37.805359578380006</v>
      </c>
      <c r="D4" s="102">
        <v>9188</v>
      </c>
      <c r="E4" s="45">
        <v>4.520065468443704</v>
      </c>
      <c r="G4" s="112">
        <v>222.20354896545999</v>
      </c>
      <c r="H4" s="113">
        <v>55918</v>
      </c>
      <c r="I4" s="114">
        <v>4.6243812748997639</v>
      </c>
    </row>
    <row r="5" spans="1:16381" x14ac:dyDescent="0.3">
      <c r="A5" s="1"/>
      <c r="B5" s="95" t="s">
        <v>20</v>
      </c>
      <c r="C5" s="51">
        <v>29.95850714138</v>
      </c>
      <c r="D5" s="103">
        <v>6996</v>
      </c>
      <c r="E5" s="52">
        <v>4.5255302845961838</v>
      </c>
      <c r="G5" s="115">
        <v>179.60878859204001</v>
      </c>
      <c r="H5" s="116">
        <v>43651</v>
      </c>
      <c r="I5" s="117">
        <v>4.633347369275203</v>
      </c>
    </row>
    <row r="6" spans="1:16381" x14ac:dyDescent="0.3">
      <c r="A6" s="1"/>
      <c r="B6" s="96" t="s">
        <v>22</v>
      </c>
      <c r="C6" s="46"/>
      <c r="D6" s="104"/>
      <c r="E6" s="47"/>
      <c r="G6" s="118"/>
      <c r="H6" s="119"/>
      <c r="I6" s="120"/>
    </row>
    <row r="7" spans="1:16381" x14ac:dyDescent="0.3">
      <c r="A7" s="1"/>
      <c r="B7" s="97" t="s">
        <v>34</v>
      </c>
      <c r="C7" s="46">
        <v>24.067682571380001</v>
      </c>
      <c r="D7" s="104">
        <v>5494</v>
      </c>
      <c r="E7" s="47">
        <v>4.5185265760973783</v>
      </c>
      <c r="G7" s="118">
        <v>143.29169026986997</v>
      </c>
      <c r="H7" s="119">
        <v>34158</v>
      </c>
      <c r="I7" s="120">
        <v>4.6294495429392288</v>
      </c>
    </row>
    <row r="8" spans="1:16381" x14ac:dyDescent="0.3">
      <c r="A8" s="1"/>
      <c r="B8" s="97" t="s">
        <v>35</v>
      </c>
      <c r="C8" s="46">
        <v>4.4251966549999997</v>
      </c>
      <c r="D8" s="104">
        <v>1059</v>
      </c>
      <c r="E8" s="47">
        <v>4.4879132601079856</v>
      </c>
      <c r="G8" s="118">
        <v>27.76895664485</v>
      </c>
      <c r="H8" s="119">
        <v>6907</v>
      </c>
      <c r="I8" s="120">
        <v>4.5922886038013067</v>
      </c>
    </row>
    <row r="9" spans="1:16381" x14ac:dyDescent="0.3">
      <c r="A9" s="1"/>
      <c r="B9" s="98" t="s">
        <v>36</v>
      </c>
      <c r="C9" s="48">
        <v>1.465627915</v>
      </c>
      <c r="D9" s="105">
        <v>443</v>
      </c>
      <c r="E9" s="49">
        <v>4.754118837310763</v>
      </c>
      <c r="G9" s="121">
        <v>8.5481416773200003</v>
      </c>
      <c r="H9" s="122">
        <v>2586</v>
      </c>
      <c r="I9" s="123">
        <v>4.8320671924272931</v>
      </c>
    </row>
    <row r="10" spans="1:16381" x14ac:dyDescent="0.3">
      <c r="A10" s="1"/>
      <c r="B10" s="99" t="s">
        <v>21</v>
      </c>
      <c r="C10" s="48">
        <v>6.5287061309999999</v>
      </c>
      <c r="D10" s="105">
        <v>1835</v>
      </c>
      <c r="E10" s="49">
        <v>4.4896268230956569</v>
      </c>
      <c r="G10" s="121">
        <v>34.41744731512</v>
      </c>
      <c r="H10" s="122">
        <v>10033</v>
      </c>
      <c r="I10" s="123">
        <v>4.5878924830231718</v>
      </c>
    </row>
    <row r="11" spans="1:16381" x14ac:dyDescent="0.3">
      <c r="A11" s="1"/>
      <c r="B11" s="99" t="s">
        <v>60</v>
      </c>
      <c r="C11" s="48">
        <v>1.318146306</v>
      </c>
      <c r="D11" s="105">
        <v>357</v>
      </c>
      <c r="E11" s="49">
        <v>4.5466233980251358</v>
      </c>
      <c r="G11" s="121">
        <v>8.1773130583000011</v>
      </c>
      <c r="H11" s="122">
        <v>2234</v>
      </c>
      <c r="I11" s="123">
        <v>4.5810249456700962</v>
      </c>
    </row>
    <row r="12" spans="1:16381" x14ac:dyDescent="0.3">
      <c r="A12" s="1"/>
      <c r="B12" s="50" t="s">
        <v>27</v>
      </c>
      <c r="C12" s="44"/>
      <c r="D12" s="44"/>
      <c r="E12" s="44"/>
      <c r="G12" s="44"/>
      <c r="H12" s="44"/>
      <c r="I12" s="111" t="s">
        <v>62</v>
      </c>
    </row>
    <row r="13" spans="1:16381" hidden="1" x14ac:dyDescent="0.3">
      <c r="A13" s="1"/>
      <c r="C13" s="1"/>
      <c r="D13" s="1"/>
      <c r="E13" s="1"/>
    </row>
    <row r="14" spans="1:16381" ht="15" hidden="1" customHeight="1" x14ac:dyDescent="0.3">
      <c r="A14" s="1"/>
      <c r="B14" s="1"/>
      <c r="C14" s="1"/>
      <c r="D14" s="1"/>
      <c r="E14" s="1"/>
    </row>
    <row r="16" spans="1:16381" ht="15" hidden="1" customHeight="1" x14ac:dyDescent="0.3"/>
    <row r="17" ht="15" hidden="1" customHeight="1" x14ac:dyDescent="0.3"/>
    <row r="18" ht="15" hidden="1" customHeight="1" x14ac:dyDescent="0.3"/>
    <row r="19" ht="15" hidden="1" customHeight="1" x14ac:dyDescent="0.3"/>
    <row r="20" ht="15" hidden="1" customHeight="1" x14ac:dyDescent="0.3"/>
    <row r="2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showRowColHeaders="0" zoomScale="130" zoomScaleNormal="130" workbookViewId="0">
      <selection activeCell="F5" sqref="F5:I5"/>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6" t="s">
        <v>10</v>
      </c>
      <c r="C2" s="1"/>
      <c r="D2" s="1"/>
      <c r="E2" s="1"/>
      <c r="F2" s="1"/>
      <c r="G2" s="1"/>
      <c r="H2" s="1"/>
      <c r="I2" s="1"/>
      <c r="J2" s="1"/>
    </row>
    <row r="3" spans="1:17" ht="15.6" x14ac:dyDescent="0.3">
      <c r="A3" s="1"/>
      <c r="B3" s="75" t="str">
        <f>TEXT(MAX('Úrokové sazby - historie'!A256:A300),"MMMM")&amp;" "&amp;YEAR(MAX('Úrokové sazby - historie'!A256:A300))</f>
        <v>červenec 2025</v>
      </c>
      <c r="C3" s="1"/>
      <c r="D3" s="1"/>
      <c r="E3" s="1"/>
      <c r="F3" s="1"/>
      <c r="G3" s="1"/>
      <c r="H3" s="1"/>
      <c r="I3" s="1"/>
      <c r="J3" s="1"/>
    </row>
    <row r="4" spans="1:17" x14ac:dyDescent="0.3">
      <c r="A4" s="1"/>
      <c r="I4" s="1"/>
      <c r="J4" s="1"/>
    </row>
    <row r="5" spans="1:17" s="33" customFormat="1" ht="27.75" customHeight="1" x14ac:dyDescent="0.3">
      <c r="A5" s="31"/>
      <c r="B5" s="24" t="s">
        <v>25</v>
      </c>
      <c r="C5" s="32"/>
      <c r="D5" s="32"/>
      <c r="E5" s="32"/>
      <c r="F5" s="130">
        <f>(('Tabulka Shrnutí'!C5*1000000000)/'Tabulka Shrnutí'!D5)</f>
        <v>4282233.7251829617</v>
      </c>
      <c r="G5" s="130"/>
      <c r="H5" s="130"/>
      <c r="I5" s="130"/>
      <c r="J5" s="31"/>
    </row>
    <row r="6" spans="1:17" x14ac:dyDescent="0.3">
      <c r="A6" s="1"/>
      <c r="B6" s="15" t="s">
        <v>13</v>
      </c>
      <c r="C6" s="15"/>
      <c r="D6" s="26">
        <v>2</v>
      </c>
      <c r="E6" s="26">
        <v>3</v>
      </c>
      <c r="F6" s="26">
        <v>4</v>
      </c>
      <c r="G6" s="54">
        <f>'Tabulka Shrnutí'!E5</f>
        <v>4.5255302845961838</v>
      </c>
      <c r="H6" s="25">
        <v>5</v>
      </c>
      <c r="I6" s="25">
        <v>6</v>
      </c>
      <c r="J6" s="1"/>
    </row>
    <row r="7" spans="1:17" x14ac:dyDescent="0.3">
      <c r="A7" s="1"/>
      <c r="B7" s="55"/>
      <c r="C7" s="55"/>
      <c r="D7" s="27"/>
      <c r="E7" s="27"/>
      <c r="F7" s="129" t="s">
        <v>11</v>
      </c>
      <c r="G7" s="129"/>
      <c r="H7" s="129"/>
      <c r="I7" s="129"/>
      <c r="J7" s="1"/>
    </row>
    <row r="8" spans="1:17" x14ac:dyDescent="0.3">
      <c r="A8" s="1"/>
      <c r="B8" s="1" t="s">
        <v>12</v>
      </c>
      <c r="C8" s="56">
        <v>15</v>
      </c>
      <c r="D8" s="28">
        <f>PMT(D$6/12/100,$C8*12,-$F$5)</f>
        <v>27556.546599769568</v>
      </c>
      <c r="E8" s="28">
        <f t="shared" ref="E8:I8" si="0">PMT(E$6/12/100,$C8*12,-$F$5)</f>
        <v>29572.319899905771</v>
      </c>
      <c r="F8" s="28">
        <f t="shared" si="0"/>
        <v>31675.165811546431</v>
      </c>
      <c r="G8" s="57">
        <f t="shared" si="0"/>
        <v>32814.702298574011</v>
      </c>
      <c r="H8" s="28">
        <f>PMT(H$6/12/100,$C8*12,-$F$5)</f>
        <v>33863.631380923893</v>
      </c>
      <c r="I8" s="28">
        <f t="shared" si="0"/>
        <v>36135.921682949978</v>
      </c>
      <c r="J8" s="40"/>
      <c r="M8" s="38"/>
      <c r="N8" s="38"/>
      <c r="O8" s="38"/>
      <c r="Q8" s="38"/>
    </row>
    <row r="9" spans="1:17" x14ac:dyDescent="0.3">
      <c r="A9" s="1"/>
      <c r="B9" s="1"/>
      <c r="C9" s="56">
        <v>20</v>
      </c>
      <c r="D9" s="28">
        <f t="shared" ref="D9:I11" si="1">PMT(D$6/12/100,$C9*12,-$F$5)</f>
        <v>21663.106783382322</v>
      </c>
      <c r="E9" s="28">
        <f t="shared" si="1"/>
        <v>23749.165374354801</v>
      </c>
      <c r="F9" s="28">
        <f t="shared" si="1"/>
        <v>25949.494029234476</v>
      </c>
      <c r="G9" s="57">
        <f t="shared" si="1"/>
        <v>27150.574264404087</v>
      </c>
      <c r="H9" s="28">
        <f t="shared" ref="H9:H11" si="2">PMT(H$6/12/100,$C9*12,-$F$5)</f>
        <v>28260.847236016223</v>
      </c>
      <c r="I9" s="28">
        <f t="shared" si="1"/>
        <v>30679.252403837239</v>
      </c>
      <c r="J9" s="40"/>
      <c r="M9" s="38"/>
      <c r="N9" s="38"/>
      <c r="O9" s="38"/>
      <c r="Q9" s="38"/>
    </row>
    <row r="10" spans="1:17" x14ac:dyDescent="0.3">
      <c r="A10" s="1"/>
      <c r="B10" s="1"/>
      <c r="C10" s="56">
        <v>25</v>
      </c>
      <c r="D10" s="28">
        <f t="shared" si="1"/>
        <v>18150.433435067709</v>
      </c>
      <c r="E10" s="28">
        <f t="shared" si="1"/>
        <v>20306.836810646499</v>
      </c>
      <c r="F10" s="28">
        <f t="shared" si="1"/>
        <v>22603.207189171546</v>
      </c>
      <c r="G10" s="57">
        <f t="shared" si="1"/>
        <v>23864.14247328823</v>
      </c>
      <c r="H10" s="28">
        <f t="shared" si="2"/>
        <v>25033.511911515754</v>
      </c>
      <c r="I10" s="28">
        <f t="shared" si="1"/>
        <v>27590.491906238924</v>
      </c>
      <c r="J10" s="40"/>
      <c r="M10" s="38"/>
      <c r="N10" s="38"/>
      <c r="O10" s="38"/>
      <c r="Q10" s="38"/>
    </row>
    <row r="11" spans="1:17" x14ac:dyDescent="0.3">
      <c r="A11" s="1"/>
      <c r="B11" s="14"/>
      <c r="C11" s="16">
        <v>30</v>
      </c>
      <c r="D11" s="29">
        <f t="shared" si="1"/>
        <v>15827.969714324101</v>
      </c>
      <c r="E11" s="29">
        <f t="shared" si="1"/>
        <v>18054.070119094278</v>
      </c>
      <c r="F11" s="29">
        <f t="shared" si="1"/>
        <v>20444.038791603791</v>
      </c>
      <c r="G11" s="30">
        <f t="shared" si="1"/>
        <v>21762.456984319349</v>
      </c>
      <c r="H11" s="29">
        <f t="shared" si="2"/>
        <v>22987.956584700361</v>
      </c>
      <c r="I11" s="29">
        <f t="shared" si="1"/>
        <v>25674.154787602714</v>
      </c>
      <c r="J11" s="40"/>
      <c r="M11" s="38"/>
      <c r="N11" s="38"/>
      <c r="O11" s="38"/>
      <c r="Q11" s="38"/>
    </row>
    <row r="12" spans="1:17" x14ac:dyDescent="0.3">
      <c r="A12" s="1"/>
      <c r="B12" s="34" t="s">
        <v>37</v>
      </c>
      <c r="C12" s="13"/>
      <c r="D12" s="13"/>
      <c r="E12" s="13"/>
      <c r="F12" s="1"/>
      <c r="G12" s="1"/>
      <c r="H12" s="1"/>
      <c r="I12" s="1"/>
      <c r="J12" s="1"/>
    </row>
    <row r="13" spans="1:17" ht="14.25" customHeight="1" x14ac:dyDescent="0.3">
      <c r="B13" s="34" t="s">
        <v>30</v>
      </c>
    </row>
    <row r="14" spans="1:17" ht="14.25" customHeight="1" x14ac:dyDescent="0.3"/>
    <row r="15" spans="1:17" ht="14.25" hidden="1"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26" activePane="bottomRight" state="frozen"/>
      <selection activeCell="A236" sqref="A236:XFD236"/>
      <selection pane="topRight" activeCell="A236" sqref="A236:XFD236"/>
      <selection pane="bottomLeft" activeCell="A236" sqref="A236:XFD236"/>
      <selection pane="bottomRight" activeCell="D263" sqref="D263"/>
    </sheetView>
  </sheetViews>
  <sheetFormatPr defaultColWidth="0" defaultRowHeight="14.4" zeroHeight="1" x14ac:dyDescent="0.3"/>
  <cols>
    <col min="1" max="1" width="16.6640625" customWidth="1"/>
    <col min="2" max="4" width="20.88671875" style="18" customWidth="1"/>
    <col min="5" max="5" width="2.44140625" customWidth="1"/>
    <col min="6" max="14" width="9.109375" customWidth="1"/>
  </cols>
  <sheetData>
    <row r="1" spans="1:14" ht="21.75" customHeight="1" x14ac:dyDescent="0.3">
      <c r="B1" s="18" t="s">
        <v>14</v>
      </c>
      <c r="C1" s="18" t="s">
        <v>14</v>
      </c>
      <c r="D1" s="21" t="s">
        <v>14</v>
      </c>
      <c r="N1" s="106"/>
    </row>
    <row r="2" spans="1:14" ht="41.25" customHeight="1" x14ac:dyDescent="0.3">
      <c r="A2" s="33" t="s">
        <v>32</v>
      </c>
      <c r="B2" s="39" t="s">
        <v>56</v>
      </c>
      <c r="C2" s="39" t="s">
        <v>57</v>
      </c>
      <c r="D2" s="53" t="s">
        <v>31</v>
      </c>
    </row>
    <row r="3" spans="1:14" ht="37.200000000000003" customHeight="1" x14ac:dyDescent="0.3">
      <c r="A3" s="33" t="s">
        <v>51</v>
      </c>
      <c r="B3" s="79" t="s">
        <v>58</v>
      </c>
      <c r="C3" s="79" t="s">
        <v>59</v>
      </c>
      <c r="D3" s="74" t="s">
        <v>50</v>
      </c>
    </row>
    <row r="4" spans="1:14" ht="45" customHeight="1" x14ac:dyDescent="0.3">
      <c r="A4" t="s">
        <v>16</v>
      </c>
      <c r="B4" s="19" t="s">
        <v>46</v>
      </c>
      <c r="C4" s="19" t="s">
        <v>47</v>
      </c>
      <c r="D4" s="20" t="s">
        <v>15</v>
      </c>
    </row>
    <row r="5" spans="1:14" x14ac:dyDescent="0.3">
      <c r="A5" s="17">
        <v>38017</v>
      </c>
      <c r="B5" s="22">
        <v>5.07</v>
      </c>
      <c r="C5" s="22"/>
      <c r="D5" s="22"/>
    </row>
    <row r="6" spans="1:14" x14ac:dyDescent="0.3">
      <c r="A6" s="17">
        <f>EOMONTH(A5,1)</f>
        <v>38046</v>
      </c>
      <c r="B6" s="22">
        <v>5.08</v>
      </c>
      <c r="C6" s="22"/>
      <c r="D6" s="22"/>
    </row>
    <row r="7" spans="1:14" x14ac:dyDescent="0.3">
      <c r="A7" s="17">
        <f t="shared" ref="A7:A70" si="0">EOMONTH(A6,1)</f>
        <v>38077</v>
      </c>
      <c r="B7" s="22">
        <v>4.9000000000000004</v>
      </c>
      <c r="C7" s="22"/>
      <c r="D7" s="22"/>
    </row>
    <row r="8" spans="1:14" x14ac:dyDescent="0.3">
      <c r="A8" s="17">
        <f t="shared" si="0"/>
        <v>38107</v>
      </c>
      <c r="B8" s="22">
        <v>4.8099999999999996</v>
      </c>
      <c r="C8" s="22"/>
      <c r="D8" s="22"/>
    </row>
    <row r="9" spans="1:14" x14ac:dyDescent="0.3">
      <c r="A9" s="17">
        <f t="shared" si="0"/>
        <v>38138</v>
      </c>
      <c r="B9" s="22">
        <v>4.67</v>
      </c>
      <c r="C9" s="22"/>
      <c r="D9" s="22"/>
    </row>
    <row r="10" spans="1:14" x14ac:dyDescent="0.3">
      <c r="A10" s="17">
        <f t="shared" si="0"/>
        <v>38168</v>
      </c>
      <c r="B10" s="22">
        <v>4.71</v>
      </c>
      <c r="C10" s="22"/>
      <c r="D10" s="22"/>
    </row>
    <row r="11" spans="1:14" x14ac:dyDescent="0.3">
      <c r="A11" s="17">
        <f t="shared" si="0"/>
        <v>38199</v>
      </c>
      <c r="B11" s="22">
        <v>4.93</v>
      </c>
      <c r="C11" s="22"/>
      <c r="D11" s="22"/>
    </row>
    <row r="12" spans="1:14" x14ac:dyDescent="0.3">
      <c r="A12" s="17">
        <f t="shared" si="0"/>
        <v>38230</v>
      </c>
      <c r="B12" s="22">
        <v>4.9800000000000004</v>
      </c>
      <c r="C12" s="22"/>
      <c r="D12" s="22"/>
    </row>
    <row r="13" spans="1:14" x14ac:dyDescent="0.3">
      <c r="A13" s="17">
        <f t="shared" si="0"/>
        <v>38260</v>
      </c>
      <c r="B13" s="22">
        <v>5.09</v>
      </c>
      <c r="C13" s="22"/>
      <c r="D13" s="22"/>
    </row>
    <row r="14" spans="1:14" x14ac:dyDescent="0.3">
      <c r="A14" s="17">
        <f t="shared" si="0"/>
        <v>38291</v>
      </c>
      <c r="B14" s="22">
        <v>5</v>
      </c>
      <c r="C14" s="22"/>
      <c r="D14" s="22"/>
    </row>
    <row r="15" spans="1:14" x14ac:dyDescent="0.3">
      <c r="A15" s="17">
        <f t="shared" si="0"/>
        <v>38321</v>
      </c>
      <c r="B15" s="22">
        <v>4.95</v>
      </c>
      <c r="C15" s="22"/>
      <c r="D15" s="22"/>
    </row>
    <row r="16" spans="1:14" x14ac:dyDescent="0.3">
      <c r="A16" s="17">
        <f t="shared" si="0"/>
        <v>38352</v>
      </c>
      <c r="B16" s="22">
        <v>4.84</v>
      </c>
      <c r="C16" s="22"/>
      <c r="D16" s="22"/>
    </row>
    <row r="17" spans="1:4" x14ac:dyDescent="0.3">
      <c r="A17" s="17">
        <f t="shared" si="0"/>
        <v>38383</v>
      </c>
      <c r="B17" s="22">
        <v>4.76</v>
      </c>
      <c r="C17" s="22"/>
      <c r="D17" s="22"/>
    </row>
    <row r="18" spans="1:4" x14ac:dyDescent="0.3">
      <c r="A18" s="17">
        <f t="shared" si="0"/>
        <v>38411</v>
      </c>
      <c r="B18" s="22">
        <v>4.62</v>
      </c>
      <c r="C18" s="22"/>
      <c r="D18" s="22"/>
    </row>
    <row r="19" spans="1:4" x14ac:dyDescent="0.3">
      <c r="A19" s="17">
        <f t="shared" si="0"/>
        <v>38442</v>
      </c>
      <c r="B19" s="22">
        <v>4.34</v>
      </c>
      <c r="C19" s="22"/>
      <c r="D19" s="22"/>
    </row>
    <row r="20" spans="1:4" x14ac:dyDescent="0.3">
      <c r="A20" s="17">
        <f t="shared" si="0"/>
        <v>38472</v>
      </c>
      <c r="B20" s="22">
        <v>4.26</v>
      </c>
      <c r="C20" s="22"/>
      <c r="D20" s="22"/>
    </row>
    <row r="21" spans="1:4" x14ac:dyDescent="0.3">
      <c r="A21" s="17">
        <f t="shared" si="0"/>
        <v>38503</v>
      </c>
      <c r="B21" s="22">
        <v>4.1100000000000003</v>
      </c>
      <c r="C21" s="22"/>
      <c r="D21" s="22"/>
    </row>
    <row r="22" spans="1:4" x14ac:dyDescent="0.3">
      <c r="A22" s="17">
        <f t="shared" si="0"/>
        <v>38533</v>
      </c>
      <c r="B22" s="22">
        <v>3.94</v>
      </c>
      <c r="C22" s="22"/>
      <c r="D22" s="22"/>
    </row>
    <row r="23" spans="1:4" x14ac:dyDescent="0.3">
      <c r="A23" s="17">
        <f t="shared" si="0"/>
        <v>38564</v>
      </c>
      <c r="B23" s="22">
        <v>3.89</v>
      </c>
      <c r="C23" s="22"/>
      <c r="D23" s="22"/>
    </row>
    <row r="24" spans="1:4" x14ac:dyDescent="0.3">
      <c r="A24" s="17">
        <f t="shared" si="0"/>
        <v>38595</v>
      </c>
      <c r="B24" s="22">
        <v>3.88</v>
      </c>
      <c r="C24" s="22"/>
      <c r="D24" s="22"/>
    </row>
    <row r="25" spans="1:4" x14ac:dyDescent="0.3">
      <c r="A25" s="17">
        <f t="shared" si="0"/>
        <v>38625</v>
      </c>
      <c r="B25" s="22">
        <v>3.84</v>
      </c>
      <c r="C25" s="22"/>
      <c r="D25" s="22"/>
    </row>
    <row r="26" spans="1:4" x14ac:dyDescent="0.3">
      <c r="A26" s="17">
        <f t="shared" si="0"/>
        <v>38656</v>
      </c>
      <c r="B26" s="22">
        <v>3.85</v>
      </c>
      <c r="C26" s="22"/>
      <c r="D26" s="22"/>
    </row>
    <row r="27" spans="1:4" x14ac:dyDescent="0.3">
      <c r="A27" s="17">
        <f t="shared" si="0"/>
        <v>38686</v>
      </c>
      <c r="B27" s="22">
        <v>3.89</v>
      </c>
      <c r="C27" s="22"/>
      <c r="D27" s="22"/>
    </row>
    <row r="28" spans="1:4" x14ac:dyDescent="0.3">
      <c r="A28" s="17">
        <f t="shared" si="0"/>
        <v>38717</v>
      </c>
      <c r="B28" s="22">
        <v>4.12</v>
      </c>
      <c r="C28" s="22"/>
      <c r="D28" s="22"/>
    </row>
    <row r="29" spans="1:4" x14ac:dyDescent="0.3">
      <c r="A29" s="17">
        <f t="shared" si="0"/>
        <v>38748</v>
      </c>
      <c r="B29" s="22">
        <v>4.25</v>
      </c>
      <c r="C29" s="22"/>
      <c r="D29" s="22"/>
    </row>
    <row r="30" spans="1:4" x14ac:dyDescent="0.3">
      <c r="A30" s="17">
        <f t="shared" si="0"/>
        <v>38776</v>
      </c>
      <c r="B30" s="22">
        <v>4.2699999999999996</v>
      </c>
      <c r="C30" s="22"/>
      <c r="D30" s="22"/>
    </row>
    <row r="31" spans="1:4" x14ac:dyDescent="0.3">
      <c r="A31" s="17">
        <f t="shared" si="0"/>
        <v>38807</v>
      </c>
      <c r="B31" s="22">
        <v>4.3099999999999996</v>
      </c>
      <c r="C31" s="22"/>
      <c r="D31" s="22"/>
    </row>
    <row r="32" spans="1:4" x14ac:dyDescent="0.3">
      <c r="A32" s="17">
        <f t="shared" si="0"/>
        <v>38837</v>
      </c>
      <c r="B32" s="22">
        <v>4.34</v>
      </c>
      <c r="C32" s="22"/>
      <c r="D32" s="22"/>
    </row>
    <row r="33" spans="1:4" x14ac:dyDescent="0.3">
      <c r="A33" s="17">
        <f t="shared" si="0"/>
        <v>38868</v>
      </c>
      <c r="B33" s="22">
        <v>4.2</v>
      </c>
      <c r="C33" s="22"/>
      <c r="D33" s="22"/>
    </row>
    <row r="34" spans="1:4" x14ac:dyDescent="0.3">
      <c r="A34" s="17">
        <f t="shared" si="0"/>
        <v>38898</v>
      </c>
      <c r="B34" s="22">
        <v>4.1399999999999997</v>
      </c>
      <c r="C34" s="22"/>
      <c r="D34" s="22"/>
    </row>
    <row r="35" spans="1:4" x14ac:dyDescent="0.3">
      <c r="A35" s="17">
        <f t="shared" si="0"/>
        <v>38929</v>
      </c>
      <c r="B35" s="22">
        <v>4.2300000000000004</v>
      </c>
      <c r="C35" s="22"/>
      <c r="D35" s="22"/>
    </row>
    <row r="36" spans="1:4" x14ac:dyDescent="0.3">
      <c r="A36" s="17">
        <f t="shared" si="0"/>
        <v>38960</v>
      </c>
      <c r="B36" s="22">
        <v>4.34</v>
      </c>
      <c r="C36" s="22"/>
      <c r="D36" s="22"/>
    </row>
    <row r="37" spans="1:4" x14ac:dyDescent="0.3">
      <c r="A37" s="17">
        <f t="shared" si="0"/>
        <v>38990</v>
      </c>
      <c r="B37" s="22">
        <v>4.33</v>
      </c>
      <c r="C37" s="22"/>
      <c r="D37" s="22"/>
    </row>
    <row r="38" spans="1:4" x14ac:dyDescent="0.3">
      <c r="A38" s="17">
        <f t="shared" si="0"/>
        <v>39021</v>
      </c>
      <c r="B38" s="22">
        <v>4.43</v>
      </c>
      <c r="C38" s="22"/>
      <c r="D38" s="22"/>
    </row>
    <row r="39" spans="1:4" x14ac:dyDescent="0.3">
      <c r="A39" s="17">
        <f t="shared" si="0"/>
        <v>39051</v>
      </c>
      <c r="B39" s="22">
        <v>4.46</v>
      </c>
      <c r="C39" s="22"/>
      <c r="D39" s="22"/>
    </row>
    <row r="40" spans="1:4" x14ac:dyDescent="0.3">
      <c r="A40" s="17">
        <f t="shared" si="0"/>
        <v>39082</v>
      </c>
      <c r="B40" s="22">
        <v>4.4800000000000004</v>
      </c>
      <c r="C40" s="22"/>
      <c r="D40" s="22"/>
    </row>
    <row r="41" spans="1:4" x14ac:dyDescent="0.3">
      <c r="A41" s="17">
        <f t="shared" si="0"/>
        <v>39113</v>
      </c>
      <c r="B41" s="22">
        <v>4.46</v>
      </c>
      <c r="C41" s="22"/>
      <c r="D41" s="22"/>
    </row>
    <row r="42" spans="1:4" x14ac:dyDescent="0.3">
      <c r="A42" s="17">
        <f t="shared" si="0"/>
        <v>39141</v>
      </c>
      <c r="B42" s="22">
        <v>4.46</v>
      </c>
      <c r="C42" s="22"/>
      <c r="D42" s="22"/>
    </row>
    <row r="43" spans="1:4" x14ac:dyDescent="0.3">
      <c r="A43" s="17">
        <f t="shared" si="0"/>
        <v>39172</v>
      </c>
      <c r="B43" s="22">
        <v>4.37</v>
      </c>
      <c r="C43" s="22"/>
      <c r="D43" s="22"/>
    </row>
    <row r="44" spans="1:4" x14ac:dyDescent="0.3">
      <c r="A44" s="17">
        <f t="shared" si="0"/>
        <v>39202</v>
      </c>
      <c r="B44" s="22">
        <v>4.37</v>
      </c>
      <c r="C44" s="22"/>
      <c r="D44" s="22"/>
    </row>
    <row r="45" spans="1:4" x14ac:dyDescent="0.3">
      <c r="A45" s="17">
        <f t="shared" si="0"/>
        <v>39233</v>
      </c>
      <c r="B45" s="22">
        <v>4.3899999999999997</v>
      </c>
      <c r="C45" s="22"/>
      <c r="D45" s="22"/>
    </row>
    <row r="46" spans="1:4" x14ac:dyDescent="0.3">
      <c r="A46" s="17">
        <f t="shared" si="0"/>
        <v>39263</v>
      </c>
      <c r="B46" s="22">
        <v>4.54</v>
      </c>
      <c r="C46" s="22"/>
      <c r="D46" s="22"/>
    </row>
    <row r="47" spans="1:4" x14ac:dyDescent="0.3">
      <c r="A47" s="17">
        <f t="shared" si="0"/>
        <v>39294</v>
      </c>
      <c r="B47" s="22">
        <v>4.7300000000000004</v>
      </c>
      <c r="C47" s="22"/>
      <c r="D47" s="22"/>
    </row>
    <row r="48" spans="1:4" x14ac:dyDescent="0.3">
      <c r="A48" s="17">
        <f t="shared" si="0"/>
        <v>39325</v>
      </c>
      <c r="B48" s="22">
        <v>4.92</v>
      </c>
      <c r="C48" s="22"/>
      <c r="D48" s="22"/>
    </row>
    <row r="49" spans="1:4" x14ac:dyDescent="0.3">
      <c r="A49" s="17">
        <f t="shared" si="0"/>
        <v>39355</v>
      </c>
      <c r="B49" s="22">
        <v>5.09</v>
      </c>
      <c r="C49" s="22"/>
      <c r="D49" s="22"/>
    </row>
    <row r="50" spans="1:4" x14ac:dyDescent="0.3">
      <c r="A50" s="17">
        <f t="shared" si="0"/>
        <v>39386</v>
      </c>
      <c r="B50" s="22">
        <v>5.21</v>
      </c>
      <c r="C50" s="22"/>
      <c r="D50" s="22"/>
    </row>
    <row r="51" spans="1:4" x14ac:dyDescent="0.3">
      <c r="A51" s="17">
        <f t="shared" si="0"/>
        <v>39416</v>
      </c>
      <c r="B51" s="22">
        <v>5.27</v>
      </c>
      <c r="C51" s="22"/>
      <c r="D51" s="22"/>
    </row>
    <row r="52" spans="1:4" x14ac:dyDescent="0.3">
      <c r="A52" s="17">
        <f t="shared" si="0"/>
        <v>39447</v>
      </c>
      <c r="B52" s="22">
        <v>5.3</v>
      </c>
      <c r="C52" s="22"/>
      <c r="D52" s="22"/>
    </row>
    <row r="53" spans="1:4" x14ac:dyDescent="0.3">
      <c r="A53" s="17">
        <f t="shared" si="0"/>
        <v>39478</v>
      </c>
      <c r="B53" s="22">
        <v>5.49</v>
      </c>
      <c r="C53" s="22"/>
      <c r="D53" s="22"/>
    </row>
    <row r="54" spans="1:4" x14ac:dyDescent="0.3">
      <c r="A54" s="17">
        <f t="shared" si="0"/>
        <v>39507</v>
      </c>
      <c r="B54" s="22">
        <v>5.49</v>
      </c>
      <c r="C54" s="22"/>
      <c r="D54" s="22"/>
    </row>
    <row r="55" spans="1:4" x14ac:dyDescent="0.3">
      <c r="A55" s="17">
        <f t="shared" si="0"/>
        <v>39538</v>
      </c>
      <c r="B55" s="22">
        <v>5.52</v>
      </c>
      <c r="C55" s="22"/>
      <c r="D55" s="22"/>
    </row>
    <row r="56" spans="1:4" x14ac:dyDescent="0.3">
      <c r="A56" s="17">
        <f t="shared" si="0"/>
        <v>39568</v>
      </c>
      <c r="B56" s="22">
        <v>5.51</v>
      </c>
      <c r="C56" s="22"/>
      <c r="D56" s="22"/>
    </row>
    <row r="57" spans="1:4" x14ac:dyDescent="0.3">
      <c r="A57" s="17">
        <f t="shared" si="0"/>
        <v>39599</v>
      </c>
      <c r="B57" s="22">
        <v>5.53</v>
      </c>
      <c r="C57" s="22"/>
      <c r="D57" s="22"/>
    </row>
    <row r="58" spans="1:4" x14ac:dyDescent="0.3">
      <c r="A58" s="17">
        <f t="shared" si="0"/>
        <v>39629</v>
      </c>
      <c r="B58" s="22">
        <v>5.54</v>
      </c>
      <c r="C58" s="22"/>
      <c r="D58" s="22"/>
    </row>
    <row r="59" spans="1:4" x14ac:dyDescent="0.3">
      <c r="A59" s="17">
        <f t="shared" si="0"/>
        <v>39660</v>
      </c>
      <c r="B59" s="22">
        <v>5.58</v>
      </c>
      <c r="C59" s="22"/>
      <c r="D59" s="22"/>
    </row>
    <row r="60" spans="1:4" x14ac:dyDescent="0.3">
      <c r="A60" s="17">
        <f t="shared" si="0"/>
        <v>39691</v>
      </c>
      <c r="B60" s="22">
        <v>5.75</v>
      </c>
      <c r="C60" s="22"/>
      <c r="D60" s="22"/>
    </row>
    <row r="61" spans="1:4" x14ac:dyDescent="0.3">
      <c r="A61" s="17">
        <f t="shared" si="0"/>
        <v>39721</v>
      </c>
      <c r="B61" s="22">
        <v>5.74</v>
      </c>
      <c r="C61" s="22"/>
      <c r="D61" s="22"/>
    </row>
    <row r="62" spans="1:4" x14ac:dyDescent="0.3">
      <c r="A62" s="17">
        <f t="shared" si="0"/>
        <v>39752</v>
      </c>
      <c r="B62" s="22">
        <v>5.68</v>
      </c>
      <c r="C62" s="22"/>
      <c r="D62" s="22"/>
    </row>
    <row r="63" spans="1:4" x14ac:dyDescent="0.3">
      <c r="A63" s="17">
        <f t="shared" si="0"/>
        <v>39782</v>
      </c>
      <c r="B63" s="22">
        <v>5.68</v>
      </c>
      <c r="C63" s="22"/>
      <c r="D63" s="22"/>
    </row>
    <row r="64" spans="1:4" x14ac:dyDescent="0.3">
      <c r="A64" s="17">
        <f t="shared" si="0"/>
        <v>39813</v>
      </c>
      <c r="B64" s="22">
        <v>5.69</v>
      </c>
      <c r="C64" s="22"/>
      <c r="D64" s="22"/>
    </row>
    <row r="65" spans="1:4" x14ac:dyDescent="0.3">
      <c r="A65" s="17">
        <f t="shared" si="0"/>
        <v>39844</v>
      </c>
      <c r="B65" s="22">
        <v>5.75</v>
      </c>
      <c r="C65" s="22"/>
      <c r="D65" s="22"/>
    </row>
    <row r="66" spans="1:4" x14ac:dyDescent="0.3">
      <c r="A66" s="17">
        <f t="shared" si="0"/>
        <v>39872</v>
      </c>
      <c r="B66" s="22">
        <v>5.77</v>
      </c>
      <c r="C66" s="22"/>
      <c r="D66" s="22"/>
    </row>
    <row r="67" spans="1:4" x14ac:dyDescent="0.3">
      <c r="A67" s="17">
        <f t="shared" si="0"/>
        <v>39903</v>
      </c>
      <c r="B67" s="22">
        <v>5.68</v>
      </c>
      <c r="C67" s="22"/>
      <c r="D67" s="22"/>
    </row>
    <row r="68" spans="1:4" x14ac:dyDescent="0.3">
      <c r="A68" s="17">
        <f t="shared" si="0"/>
        <v>39933</v>
      </c>
      <c r="B68" s="22">
        <v>5.68</v>
      </c>
      <c r="C68" s="22"/>
      <c r="D68" s="22"/>
    </row>
    <row r="69" spans="1:4" x14ac:dyDescent="0.3">
      <c r="A69" s="17">
        <f t="shared" si="0"/>
        <v>39964</v>
      </c>
      <c r="B69" s="22">
        <v>5.71</v>
      </c>
      <c r="C69" s="22"/>
      <c r="D69" s="22"/>
    </row>
    <row r="70" spans="1:4" x14ac:dyDescent="0.3">
      <c r="A70" s="17">
        <f t="shared" si="0"/>
        <v>39994</v>
      </c>
      <c r="B70" s="22">
        <v>5.71</v>
      </c>
      <c r="C70" s="22"/>
      <c r="D70" s="22"/>
    </row>
    <row r="71" spans="1:4" x14ac:dyDescent="0.3">
      <c r="A71" s="17">
        <f t="shared" ref="A71:A134" si="1">EOMONTH(A70,1)</f>
        <v>40025</v>
      </c>
      <c r="B71" s="22">
        <v>5.75</v>
      </c>
      <c r="C71" s="22"/>
      <c r="D71" s="22"/>
    </row>
    <row r="72" spans="1:4" x14ac:dyDescent="0.3">
      <c r="A72" s="17">
        <f t="shared" si="1"/>
        <v>40056</v>
      </c>
      <c r="B72" s="22">
        <v>5.73</v>
      </c>
      <c r="C72" s="22"/>
      <c r="D72" s="22"/>
    </row>
    <row r="73" spans="1:4" x14ac:dyDescent="0.3">
      <c r="A73" s="17">
        <f t="shared" si="1"/>
        <v>40086</v>
      </c>
      <c r="B73" s="22">
        <v>5.71</v>
      </c>
      <c r="C73" s="22"/>
      <c r="D73" s="22"/>
    </row>
    <row r="74" spans="1:4" x14ac:dyDescent="0.3">
      <c r="A74" s="17">
        <f t="shared" si="1"/>
        <v>40117</v>
      </c>
      <c r="B74" s="22">
        <v>5.69</v>
      </c>
      <c r="C74" s="22"/>
      <c r="D74" s="22"/>
    </row>
    <row r="75" spans="1:4" x14ac:dyDescent="0.3">
      <c r="A75" s="17">
        <f t="shared" si="1"/>
        <v>40147</v>
      </c>
      <c r="B75" s="22">
        <v>5.67</v>
      </c>
      <c r="C75" s="22"/>
      <c r="D75" s="22"/>
    </row>
    <row r="76" spans="1:4" x14ac:dyDescent="0.3">
      <c r="A76" s="17">
        <f t="shared" si="1"/>
        <v>40178</v>
      </c>
      <c r="B76" s="22">
        <v>5.66</v>
      </c>
      <c r="C76" s="22"/>
      <c r="D76" s="22"/>
    </row>
    <row r="77" spans="1:4" x14ac:dyDescent="0.3">
      <c r="A77" s="17">
        <f t="shared" si="1"/>
        <v>40209</v>
      </c>
      <c r="B77" s="22">
        <v>5.52</v>
      </c>
      <c r="C77" s="22"/>
      <c r="D77" s="22"/>
    </row>
    <row r="78" spans="1:4" x14ac:dyDescent="0.3">
      <c r="A78" s="17">
        <f t="shared" si="1"/>
        <v>40237</v>
      </c>
      <c r="B78" s="22">
        <v>5.47</v>
      </c>
      <c r="C78" s="22"/>
      <c r="D78" s="22"/>
    </row>
    <row r="79" spans="1:4" x14ac:dyDescent="0.3">
      <c r="A79" s="17">
        <f t="shared" si="1"/>
        <v>40268</v>
      </c>
      <c r="B79" s="22">
        <v>5.4</v>
      </c>
      <c r="C79" s="22"/>
      <c r="D79" s="22"/>
    </row>
    <row r="80" spans="1:4" x14ac:dyDescent="0.3">
      <c r="A80" s="17">
        <f t="shared" si="1"/>
        <v>40298</v>
      </c>
      <c r="B80" s="22">
        <v>5.3</v>
      </c>
      <c r="C80" s="22"/>
      <c r="D80" s="22"/>
    </row>
    <row r="81" spans="1:4" x14ac:dyDescent="0.3">
      <c r="A81" s="17">
        <f t="shared" si="1"/>
        <v>40329</v>
      </c>
      <c r="B81" s="22">
        <v>5.13</v>
      </c>
      <c r="C81" s="22"/>
      <c r="D81" s="22"/>
    </row>
    <row r="82" spans="1:4" x14ac:dyDescent="0.3">
      <c r="A82" s="17">
        <f t="shared" si="1"/>
        <v>40359</v>
      </c>
      <c r="B82" s="22">
        <v>5.01</v>
      </c>
      <c r="C82" s="22"/>
      <c r="D82" s="22"/>
    </row>
    <row r="83" spans="1:4" x14ac:dyDescent="0.3">
      <c r="A83" s="17">
        <f t="shared" si="1"/>
        <v>40390</v>
      </c>
      <c r="B83" s="22">
        <v>4.91</v>
      </c>
      <c r="C83" s="22"/>
      <c r="D83" s="22"/>
    </row>
    <row r="84" spans="1:4" x14ac:dyDescent="0.3">
      <c r="A84" s="17">
        <f t="shared" si="1"/>
        <v>40421</v>
      </c>
      <c r="B84" s="22">
        <v>4.87</v>
      </c>
      <c r="C84" s="22"/>
      <c r="D84" s="22"/>
    </row>
    <row r="85" spans="1:4" x14ac:dyDescent="0.3">
      <c r="A85" s="17">
        <f t="shared" si="1"/>
        <v>40451</v>
      </c>
      <c r="B85" s="22">
        <v>4.6500000000000004</v>
      </c>
      <c r="C85" s="22"/>
      <c r="D85" s="22"/>
    </row>
    <row r="86" spans="1:4" x14ac:dyDescent="0.3">
      <c r="A86" s="17">
        <f t="shared" si="1"/>
        <v>40482</v>
      </c>
      <c r="B86" s="22">
        <v>4.5599999999999996</v>
      </c>
      <c r="C86" s="22"/>
      <c r="D86" s="22"/>
    </row>
    <row r="87" spans="1:4" x14ac:dyDescent="0.3">
      <c r="A87" s="17">
        <f t="shared" si="1"/>
        <v>40512</v>
      </c>
      <c r="B87" s="22">
        <v>4.47</v>
      </c>
      <c r="C87" s="22"/>
      <c r="D87" s="22"/>
    </row>
    <row r="88" spans="1:4" x14ac:dyDescent="0.3">
      <c r="A88" s="17">
        <f t="shared" si="1"/>
        <v>40543</v>
      </c>
      <c r="B88" s="22">
        <v>4.4000000000000004</v>
      </c>
      <c r="C88" s="22"/>
      <c r="D88" s="22"/>
    </row>
    <row r="89" spans="1:4" x14ac:dyDescent="0.3">
      <c r="A89" s="17">
        <f t="shared" si="1"/>
        <v>40574</v>
      </c>
      <c r="B89" s="22">
        <v>4.37</v>
      </c>
      <c r="C89" s="22"/>
      <c r="D89" s="22"/>
    </row>
    <row r="90" spans="1:4" x14ac:dyDescent="0.3">
      <c r="A90" s="17">
        <f t="shared" si="1"/>
        <v>40602</v>
      </c>
      <c r="B90" s="22">
        <v>4.4000000000000004</v>
      </c>
      <c r="C90" s="22"/>
      <c r="D90" s="22"/>
    </row>
    <row r="91" spans="1:4" x14ac:dyDescent="0.3">
      <c r="A91" s="17">
        <f t="shared" si="1"/>
        <v>40633</v>
      </c>
      <c r="B91" s="22">
        <v>4.32</v>
      </c>
      <c r="C91" s="22"/>
      <c r="D91" s="22"/>
    </row>
    <row r="92" spans="1:4" x14ac:dyDescent="0.3">
      <c r="A92" s="17">
        <f t="shared" si="1"/>
        <v>40663</v>
      </c>
      <c r="B92" s="22">
        <v>4.32</v>
      </c>
      <c r="C92" s="22"/>
      <c r="D92" s="22"/>
    </row>
    <row r="93" spans="1:4" x14ac:dyDescent="0.3">
      <c r="A93" s="17">
        <f t="shared" si="1"/>
        <v>40694</v>
      </c>
      <c r="B93" s="22">
        <v>4.24</v>
      </c>
      <c r="C93" s="22"/>
      <c r="D93" s="22"/>
    </row>
    <row r="94" spans="1:4" x14ac:dyDescent="0.3">
      <c r="A94" s="17">
        <f t="shared" si="1"/>
        <v>40724</v>
      </c>
      <c r="B94" s="22">
        <v>4.2300000000000004</v>
      </c>
      <c r="C94" s="22"/>
      <c r="D94" s="22"/>
    </row>
    <row r="95" spans="1:4" x14ac:dyDescent="0.3">
      <c r="A95" s="17">
        <f t="shared" si="1"/>
        <v>40755</v>
      </c>
      <c r="B95" s="22">
        <v>4.2</v>
      </c>
      <c r="C95" s="22"/>
      <c r="D95" s="22"/>
    </row>
    <row r="96" spans="1:4" x14ac:dyDescent="0.3">
      <c r="A96" s="17">
        <f t="shared" si="1"/>
        <v>40786</v>
      </c>
      <c r="B96" s="22">
        <v>4.1900000000000004</v>
      </c>
      <c r="C96" s="22"/>
      <c r="D96" s="22"/>
    </row>
    <row r="97" spans="1:4" x14ac:dyDescent="0.3">
      <c r="A97" s="17">
        <f t="shared" si="1"/>
        <v>40816</v>
      </c>
      <c r="B97" s="22">
        <v>4.04</v>
      </c>
      <c r="C97" s="22"/>
      <c r="D97" s="22"/>
    </row>
    <row r="98" spans="1:4" x14ac:dyDescent="0.3">
      <c r="A98" s="17">
        <f t="shared" si="1"/>
        <v>40847</v>
      </c>
      <c r="B98" s="22">
        <v>3.91</v>
      </c>
      <c r="C98" s="22"/>
      <c r="D98" s="22"/>
    </row>
    <row r="99" spans="1:4" x14ac:dyDescent="0.3">
      <c r="A99" s="17">
        <f t="shared" si="1"/>
        <v>40877</v>
      </c>
      <c r="B99" s="22">
        <v>3.76</v>
      </c>
      <c r="C99" s="22"/>
      <c r="D99" s="22"/>
    </row>
    <row r="100" spans="1:4" x14ac:dyDescent="0.3">
      <c r="A100" s="17">
        <f t="shared" si="1"/>
        <v>40908</v>
      </c>
      <c r="B100" s="22">
        <v>3.72</v>
      </c>
      <c r="C100" s="22"/>
      <c r="D100" s="22"/>
    </row>
    <row r="101" spans="1:4" x14ac:dyDescent="0.3">
      <c r="A101" s="17">
        <f t="shared" si="1"/>
        <v>40939</v>
      </c>
      <c r="B101" s="22">
        <v>3.72</v>
      </c>
      <c r="C101" s="22"/>
      <c r="D101" s="22"/>
    </row>
    <row r="102" spans="1:4" x14ac:dyDescent="0.3">
      <c r="A102" s="17">
        <f t="shared" si="1"/>
        <v>40968</v>
      </c>
      <c r="B102" s="22">
        <v>3.73</v>
      </c>
      <c r="C102" s="22"/>
      <c r="D102" s="22"/>
    </row>
    <row r="103" spans="1:4" x14ac:dyDescent="0.3">
      <c r="A103" s="17">
        <f t="shared" si="1"/>
        <v>40999</v>
      </c>
      <c r="B103" s="22">
        <v>3.75</v>
      </c>
      <c r="C103" s="22"/>
      <c r="D103" s="22"/>
    </row>
    <row r="104" spans="1:4" x14ac:dyDescent="0.3">
      <c r="A104" s="17">
        <f t="shared" si="1"/>
        <v>41029</v>
      </c>
      <c r="B104" s="22">
        <v>3.81</v>
      </c>
      <c r="C104" s="22"/>
      <c r="D104" s="22"/>
    </row>
    <row r="105" spans="1:4" x14ac:dyDescent="0.3">
      <c r="A105" s="17">
        <f t="shared" si="1"/>
        <v>41060</v>
      </c>
      <c r="B105" s="22">
        <v>3.76</v>
      </c>
      <c r="C105" s="22"/>
      <c r="D105" s="22"/>
    </row>
    <row r="106" spans="1:4" x14ac:dyDescent="0.3">
      <c r="A106" s="17">
        <f t="shared" si="1"/>
        <v>41090</v>
      </c>
      <c r="B106" s="22">
        <v>3.71</v>
      </c>
      <c r="C106" s="22"/>
      <c r="D106" s="22"/>
    </row>
    <row r="107" spans="1:4" x14ac:dyDescent="0.3">
      <c r="A107" s="17">
        <f t="shared" si="1"/>
        <v>41121</v>
      </c>
      <c r="B107" s="22">
        <v>3.65</v>
      </c>
      <c r="C107" s="22"/>
      <c r="D107" s="22"/>
    </row>
    <row r="108" spans="1:4" x14ac:dyDescent="0.3">
      <c r="A108" s="17">
        <f t="shared" si="1"/>
        <v>41152</v>
      </c>
      <c r="B108" s="22">
        <v>3.61</v>
      </c>
      <c r="C108" s="22"/>
      <c r="D108" s="22"/>
    </row>
    <row r="109" spans="1:4" x14ac:dyDescent="0.3">
      <c r="A109" s="17">
        <f t="shared" si="1"/>
        <v>41182</v>
      </c>
      <c r="B109" s="22">
        <v>3.59</v>
      </c>
      <c r="C109" s="22"/>
      <c r="D109" s="22"/>
    </row>
    <row r="110" spans="1:4" x14ac:dyDescent="0.3">
      <c r="A110" s="17">
        <f t="shared" si="1"/>
        <v>41213</v>
      </c>
      <c r="B110" s="22">
        <v>3.48</v>
      </c>
      <c r="C110" s="22"/>
      <c r="D110" s="22"/>
    </row>
    <row r="111" spans="1:4" x14ac:dyDescent="0.3">
      <c r="A111" s="17">
        <f t="shared" si="1"/>
        <v>41243</v>
      </c>
      <c r="B111" s="22">
        <v>3.34</v>
      </c>
      <c r="C111" s="22"/>
      <c r="D111" s="22"/>
    </row>
    <row r="112" spans="1:4" x14ac:dyDescent="0.3">
      <c r="A112" s="17">
        <f t="shared" si="1"/>
        <v>41274</v>
      </c>
      <c r="B112" s="22">
        <v>3.28</v>
      </c>
      <c r="C112" s="22"/>
      <c r="D112" s="22"/>
    </row>
    <row r="113" spans="1:4" x14ac:dyDescent="0.3">
      <c r="A113" s="17">
        <f t="shared" si="1"/>
        <v>41305</v>
      </c>
      <c r="B113" s="22">
        <v>3.35</v>
      </c>
      <c r="C113" s="22"/>
      <c r="D113" s="22"/>
    </row>
    <row r="114" spans="1:4" x14ac:dyDescent="0.3">
      <c r="A114" s="17">
        <f t="shared" si="1"/>
        <v>41333</v>
      </c>
      <c r="B114" s="22">
        <v>3.38</v>
      </c>
      <c r="C114" s="22"/>
      <c r="D114" s="22"/>
    </row>
    <row r="115" spans="1:4" x14ac:dyDescent="0.3">
      <c r="A115" s="17">
        <f t="shared" si="1"/>
        <v>41364</v>
      </c>
      <c r="B115" s="22">
        <v>3.28</v>
      </c>
      <c r="C115" s="22"/>
      <c r="D115" s="22"/>
    </row>
    <row r="116" spans="1:4" x14ac:dyDescent="0.3">
      <c r="A116" s="17">
        <f t="shared" si="1"/>
        <v>41394</v>
      </c>
      <c r="B116" s="22">
        <v>3.21</v>
      </c>
      <c r="C116" s="22"/>
      <c r="D116" s="22"/>
    </row>
    <row r="117" spans="1:4" x14ac:dyDescent="0.3">
      <c r="A117" s="17">
        <f t="shared" si="1"/>
        <v>41425</v>
      </c>
      <c r="B117" s="22">
        <v>3.13</v>
      </c>
      <c r="C117" s="22"/>
      <c r="D117" s="22"/>
    </row>
    <row r="118" spans="1:4" x14ac:dyDescent="0.3">
      <c r="A118" s="17">
        <f t="shared" si="1"/>
        <v>41455</v>
      </c>
      <c r="B118" s="22">
        <v>3.06</v>
      </c>
      <c r="C118" s="22"/>
      <c r="D118" s="22"/>
    </row>
    <row r="119" spans="1:4" x14ac:dyDescent="0.3">
      <c r="A119" s="17">
        <f t="shared" si="1"/>
        <v>41486</v>
      </c>
      <c r="B119" s="22">
        <v>3.12</v>
      </c>
      <c r="C119" s="22"/>
      <c r="D119" s="22"/>
    </row>
    <row r="120" spans="1:4" x14ac:dyDescent="0.3">
      <c r="A120" s="17">
        <f t="shared" si="1"/>
        <v>41517</v>
      </c>
      <c r="B120" s="22">
        <v>3.14</v>
      </c>
      <c r="C120" s="22"/>
      <c r="D120" s="22"/>
    </row>
    <row r="121" spans="1:4" x14ac:dyDescent="0.3">
      <c r="A121" s="17">
        <f t="shared" si="1"/>
        <v>41547</v>
      </c>
      <c r="B121" s="22">
        <v>3.1</v>
      </c>
      <c r="C121" s="22"/>
      <c r="D121" s="22"/>
    </row>
    <row r="122" spans="1:4" x14ac:dyDescent="0.3">
      <c r="A122" s="17">
        <f t="shared" si="1"/>
        <v>41578</v>
      </c>
      <c r="B122" s="22">
        <v>3.17</v>
      </c>
      <c r="C122" s="22"/>
      <c r="D122" s="22"/>
    </row>
    <row r="123" spans="1:4" x14ac:dyDescent="0.3">
      <c r="A123" s="17">
        <f t="shared" si="1"/>
        <v>41608</v>
      </c>
      <c r="B123" s="22">
        <v>3.16</v>
      </c>
      <c r="C123" s="22"/>
      <c r="D123" s="22"/>
    </row>
    <row r="124" spans="1:4" x14ac:dyDescent="0.3">
      <c r="A124" s="17">
        <f t="shared" si="1"/>
        <v>41639</v>
      </c>
      <c r="B124" s="22">
        <v>3.15</v>
      </c>
      <c r="C124" s="22"/>
      <c r="D124" s="22"/>
    </row>
    <row r="125" spans="1:4" x14ac:dyDescent="0.3">
      <c r="A125" s="17">
        <f t="shared" si="1"/>
        <v>41670</v>
      </c>
      <c r="B125" s="22">
        <v>3.29</v>
      </c>
      <c r="C125" s="22">
        <v>3.2</v>
      </c>
      <c r="D125" s="22"/>
    </row>
    <row r="126" spans="1:4" x14ac:dyDescent="0.3">
      <c r="A126" s="17">
        <f t="shared" si="1"/>
        <v>41698</v>
      </c>
      <c r="B126" s="22">
        <v>3.23</v>
      </c>
      <c r="C126" s="22">
        <v>3.13</v>
      </c>
      <c r="D126" s="22"/>
    </row>
    <row r="127" spans="1:4" x14ac:dyDescent="0.3">
      <c r="A127" s="17">
        <f t="shared" si="1"/>
        <v>41729</v>
      </c>
      <c r="B127" s="22">
        <v>3.1</v>
      </c>
      <c r="C127" s="22">
        <v>2.99</v>
      </c>
      <c r="D127" s="22"/>
    </row>
    <row r="128" spans="1:4" x14ac:dyDescent="0.3">
      <c r="A128" s="17">
        <f t="shared" si="1"/>
        <v>41759</v>
      </c>
      <c r="B128" s="22">
        <v>3.05</v>
      </c>
      <c r="C128" s="22">
        <v>2.97</v>
      </c>
      <c r="D128" s="22"/>
    </row>
    <row r="129" spans="1:4" x14ac:dyDescent="0.3">
      <c r="A129" s="17">
        <f t="shared" si="1"/>
        <v>41790</v>
      </c>
      <c r="B129" s="22">
        <v>3</v>
      </c>
      <c r="C129" s="22">
        <v>2.88</v>
      </c>
      <c r="D129" s="22"/>
    </row>
    <row r="130" spans="1:4" x14ac:dyDescent="0.3">
      <c r="A130" s="17">
        <f t="shared" si="1"/>
        <v>41820</v>
      </c>
      <c r="B130" s="22">
        <v>2.95</v>
      </c>
      <c r="C130" s="22">
        <v>2.83</v>
      </c>
      <c r="D130" s="22"/>
    </row>
    <row r="131" spans="1:4" x14ac:dyDescent="0.3">
      <c r="A131" s="17">
        <f t="shared" si="1"/>
        <v>41851</v>
      </c>
      <c r="B131" s="22">
        <v>2.9</v>
      </c>
      <c r="C131" s="22">
        <v>2.76</v>
      </c>
      <c r="D131" s="22"/>
    </row>
    <row r="132" spans="1:4" x14ac:dyDescent="0.3">
      <c r="A132" s="17">
        <f t="shared" si="1"/>
        <v>41882</v>
      </c>
      <c r="B132" s="22">
        <v>2.87</v>
      </c>
      <c r="C132" s="22">
        <v>2.72</v>
      </c>
      <c r="D132" s="22"/>
    </row>
    <row r="133" spans="1:4" x14ac:dyDescent="0.3">
      <c r="A133" s="17">
        <f t="shared" si="1"/>
        <v>41912</v>
      </c>
      <c r="B133" s="22">
        <v>2.77</v>
      </c>
      <c r="C133" s="22">
        <v>2.56</v>
      </c>
      <c r="D133" s="22"/>
    </row>
    <row r="134" spans="1:4" x14ac:dyDescent="0.3">
      <c r="A134" s="17">
        <f t="shared" si="1"/>
        <v>41943</v>
      </c>
      <c r="B134" s="22">
        <v>2.75</v>
      </c>
      <c r="C134" s="22">
        <v>2.57</v>
      </c>
      <c r="D134" s="22"/>
    </row>
    <row r="135" spans="1:4" x14ac:dyDescent="0.3">
      <c r="A135" s="17">
        <f t="shared" ref="A135:A139" si="2">EOMONTH(A134,1)</f>
        <v>41973</v>
      </c>
      <c r="B135" s="22">
        <v>2.66</v>
      </c>
      <c r="C135" s="22">
        <v>2.5</v>
      </c>
      <c r="D135" s="22"/>
    </row>
    <row r="136" spans="1:4" x14ac:dyDescent="0.3">
      <c r="A136" s="17">
        <f t="shared" si="2"/>
        <v>42004</v>
      </c>
      <c r="B136" s="22">
        <v>2.57</v>
      </c>
      <c r="C136" s="22">
        <v>2.4</v>
      </c>
      <c r="D136" s="22"/>
    </row>
    <row r="137" spans="1:4" x14ac:dyDescent="0.3">
      <c r="A137" s="17">
        <f t="shared" si="2"/>
        <v>42035</v>
      </c>
      <c r="B137" s="22">
        <v>2.65</v>
      </c>
      <c r="C137" s="22">
        <v>2.46</v>
      </c>
      <c r="D137" s="22"/>
    </row>
    <row r="138" spans="1:4" x14ac:dyDescent="0.3">
      <c r="A138" s="17">
        <f t="shared" si="2"/>
        <v>42063</v>
      </c>
      <c r="B138" s="22">
        <v>2.5099999999999998</v>
      </c>
      <c r="C138" s="22">
        <v>2.34</v>
      </c>
      <c r="D138" s="22"/>
    </row>
    <row r="139" spans="1:4" x14ac:dyDescent="0.3">
      <c r="A139" s="17">
        <f t="shared" si="2"/>
        <v>42094</v>
      </c>
      <c r="B139" s="22">
        <v>2.38</v>
      </c>
      <c r="C139" s="22">
        <v>2.19</v>
      </c>
      <c r="D139" s="22"/>
    </row>
    <row r="140" spans="1:4" x14ac:dyDescent="0.3">
      <c r="A140" s="17">
        <f>EOMONTH(A139,1)</f>
        <v>42124</v>
      </c>
      <c r="B140" s="22">
        <v>2.37</v>
      </c>
      <c r="C140" s="22">
        <v>2.15</v>
      </c>
      <c r="D140" s="22"/>
    </row>
    <row r="141" spans="1:4" x14ac:dyDescent="0.3">
      <c r="A141" s="17">
        <f t="shared" ref="A141:A154" si="3">EOMONTH(A140,1)</f>
        <v>42155</v>
      </c>
      <c r="B141" s="22">
        <v>2.2999999999999998</v>
      </c>
      <c r="C141" s="22">
        <v>2.1</v>
      </c>
      <c r="D141" s="22"/>
    </row>
    <row r="142" spans="1:4" x14ac:dyDescent="0.3">
      <c r="A142" s="17">
        <f t="shared" si="3"/>
        <v>42185</v>
      </c>
      <c r="B142" s="22">
        <v>2.25</v>
      </c>
      <c r="C142" s="22">
        <v>2.0699999999999998</v>
      </c>
      <c r="D142" s="22"/>
    </row>
    <row r="143" spans="1:4" x14ac:dyDescent="0.3">
      <c r="A143" s="17">
        <f t="shared" si="3"/>
        <v>42216</v>
      </c>
      <c r="B143" s="22">
        <v>2.2999999999999998</v>
      </c>
      <c r="C143" s="22">
        <v>2.11</v>
      </c>
      <c r="D143" s="22"/>
    </row>
    <row r="144" spans="1:4" x14ac:dyDescent="0.3">
      <c r="A144" s="17">
        <f t="shared" si="3"/>
        <v>42247</v>
      </c>
      <c r="B144" s="22">
        <v>2.29</v>
      </c>
      <c r="C144" s="22">
        <v>2.13</v>
      </c>
      <c r="D144" s="22"/>
    </row>
    <row r="145" spans="1:4" x14ac:dyDescent="0.3">
      <c r="A145" s="17">
        <f t="shared" si="3"/>
        <v>42277</v>
      </c>
      <c r="B145" s="22">
        <v>2.2999999999999998</v>
      </c>
      <c r="C145" s="22">
        <v>2.14</v>
      </c>
      <c r="D145" s="22"/>
    </row>
    <row r="146" spans="1:4" x14ac:dyDescent="0.3">
      <c r="A146" s="17">
        <f t="shared" si="3"/>
        <v>42308</v>
      </c>
      <c r="B146" s="22">
        <v>2.3199999999999998</v>
      </c>
      <c r="C146" s="22">
        <v>2.16</v>
      </c>
      <c r="D146" s="22"/>
    </row>
    <row r="147" spans="1:4" x14ac:dyDescent="0.3">
      <c r="A147" s="17">
        <f t="shared" si="3"/>
        <v>42338</v>
      </c>
      <c r="B147" s="22">
        <v>2.2799999999999998</v>
      </c>
      <c r="C147" s="22">
        <v>2.11</v>
      </c>
      <c r="D147" s="22"/>
    </row>
    <row r="148" spans="1:4" x14ac:dyDescent="0.3">
      <c r="A148" s="17">
        <f t="shared" si="3"/>
        <v>42369</v>
      </c>
      <c r="B148" s="22">
        <v>2.2200000000000002</v>
      </c>
      <c r="C148" s="22">
        <v>2.09</v>
      </c>
      <c r="D148" s="22"/>
    </row>
    <row r="149" spans="1:4" x14ac:dyDescent="0.3">
      <c r="A149" s="17">
        <f t="shared" si="3"/>
        <v>42400</v>
      </c>
      <c r="B149" s="22">
        <v>2.2999999999999998</v>
      </c>
      <c r="C149" s="22">
        <v>2.08</v>
      </c>
      <c r="D149" s="22"/>
    </row>
    <row r="150" spans="1:4" x14ac:dyDescent="0.3">
      <c r="A150" s="17">
        <f t="shared" si="3"/>
        <v>42429</v>
      </c>
      <c r="B150" s="22">
        <v>2.25</v>
      </c>
      <c r="C150" s="22">
        <v>2.0699999999999998</v>
      </c>
      <c r="D150" s="22"/>
    </row>
    <row r="151" spans="1:4" x14ac:dyDescent="0.3">
      <c r="A151" s="17">
        <f t="shared" si="3"/>
        <v>42460</v>
      </c>
      <c r="B151" s="22">
        <v>2.16</v>
      </c>
      <c r="C151" s="22">
        <v>2.0099999999999998</v>
      </c>
      <c r="D151" s="22"/>
    </row>
    <row r="152" spans="1:4" x14ac:dyDescent="0.3">
      <c r="A152" s="17">
        <f t="shared" si="3"/>
        <v>42490</v>
      </c>
      <c r="B152" s="22">
        <v>2.17</v>
      </c>
      <c r="C152" s="22">
        <v>2.02</v>
      </c>
      <c r="D152" s="22"/>
    </row>
    <row r="153" spans="1:4" x14ac:dyDescent="0.3">
      <c r="A153" s="17">
        <f t="shared" si="3"/>
        <v>42521</v>
      </c>
      <c r="B153" s="22">
        <v>2.12</v>
      </c>
      <c r="C153" s="22">
        <v>1.95</v>
      </c>
      <c r="D153" s="22"/>
    </row>
    <row r="154" spans="1:4" x14ac:dyDescent="0.3">
      <c r="A154" s="17">
        <f t="shared" si="3"/>
        <v>42551</v>
      </c>
      <c r="B154" s="22">
        <v>2.0699999999999998</v>
      </c>
      <c r="C154" s="22">
        <v>1.93</v>
      </c>
      <c r="D154" s="22"/>
    </row>
    <row r="155" spans="1:4" x14ac:dyDescent="0.3">
      <c r="A155" s="17">
        <f>EOMONTH(A154,1)</f>
        <v>42582</v>
      </c>
      <c r="B155" s="22">
        <v>2.1</v>
      </c>
      <c r="C155" s="22">
        <v>1.93</v>
      </c>
      <c r="D155" s="22"/>
    </row>
    <row r="156" spans="1:4" x14ac:dyDescent="0.3">
      <c r="A156" s="17">
        <f t="shared" ref="A156:A171" si="4">EOMONTH(A155,1)</f>
        <v>42613</v>
      </c>
      <c r="B156" s="22">
        <v>2.0299999999999998</v>
      </c>
      <c r="C156" s="22">
        <v>1.89</v>
      </c>
      <c r="D156" s="22"/>
    </row>
    <row r="157" spans="1:4" x14ac:dyDescent="0.3">
      <c r="A157" s="17">
        <f t="shared" si="4"/>
        <v>42643</v>
      </c>
      <c r="B157" s="22">
        <v>2</v>
      </c>
      <c r="C157" s="22">
        <v>1.86</v>
      </c>
      <c r="D157" s="22"/>
    </row>
    <row r="158" spans="1:4" x14ac:dyDescent="0.3">
      <c r="A158" s="17">
        <f t="shared" si="4"/>
        <v>42674</v>
      </c>
      <c r="B158" s="22">
        <v>2</v>
      </c>
      <c r="C158" s="22">
        <v>1.86</v>
      </c>
      <c r="D158" s="22"/>
    </row>
    <row r="159" spans="1:4" x14ac:dyDescent="0.3">
      <c r="A159" s="17">
        <f t="shared" si="4"/>
        <v>42704</v>
      </c>
      <c r="B159" s="22">
        <v>1.91</v>
      </c>
      <c r="C159" s="22">
        <v>1.81</v>
      </c>
      <c r="D159" s="22"/>
    </row>
    <row r="160" spans="1:4" x14ac:dyDescent="0.3">
      <c r="A160" s="17">
        <f t="shared" si="4"/>
        <v>42735</v>
      </c>
      <c r="B160" s="22">
        <v>1.96</v>
      </c>
      <c r="C160" s="22">
        <v>1.8</v>
      </c>
      <c r="D160" s="22"/>
    </row>
    <row r="161" spans="1:4" x14ac:dyDescent="0.3">
      <c r="A161" s="17">
        <f t="shared" si="4"/>
        <v>42766</v>
      </c>
      <c r="B161" s="22">
        <v>2.06</v>
      </c>
      <c r="C161" s="22">
        <v>1.87</v>
      </c>
      <c r="D161" s="22"/>
    </row>
    <row r="162" spans="1:4" x14ac:dyDescent="0.3">
      <c r="A162" s="17">
        <f t="shared" si="4"/>
        <v>42794</v>
      </c>
      <c r="B162" s="22">
        <v>2.02</v>
      </c>
      <c r="C162" s="22">
        <v>1.91</v>
      </c>
      <c r="D162" s="22"/>
    </row>
    <row r="163" spans="1:4" x14ac:dyDescent="0.3">
      <c r="A163" s="17">
        <f t="shared" si="4"/>
        <v>42825</v>
      </c>
      <c r="B163" s="22">
        <v>2.06</v>
      </c>
      <c r="C163" s="22">
        <v>1.97</v>
      </c>
      <c r="D163" s="22"/>
    </row>
    <row r="164" spans="1:4" x14ac:dyDescent="0.3">
      <c r="A164" s="17">
        <f t="shared" si="4"/>
        <v>42855</v>
      </c>
      <c r="B164" s="22">
        <v>2.09</v>
      </c>
      <c r="C164" s="22">
        <v>2.02</v>
      </c>
      <c r="D164" s="22"/>
    </row>
    <row r="165" spans="1:4" x14ac:dyDescent="0.3">
      <c r="A165" s="17">
        <f t="shared" si="4"/>
        <v>42886</v>
      </c>
      <c r="B165" s="22">
        <v>2.1</v>
      </c>
      <c r="C165" s="22">
        <v>2.04</v>
      </c>
      <c r="D165" s="22"/>
    </row>
    <row r="166" spans="1:4" x14ac:dyDescent="0.3">
      <c r="A166" s="17">
        <f t="shared" si="4"/>
        <v>42916</v>
      </c>
      <c r="B166" s="22">
        <v>2.11</v>
      </c>
      <c r="C166" s="22">
        <v>2.0499999999999998</v>
      </c>
      <c r="D166" s="22"/>
    </row>
    <row r="167" spans="1:4" x14ac:dyDescent="0.3">
      <c r="A167" s="17">
        <f t="shared" si="4"/>
        <v>42947</v>
      </c>
      <c r="B167" s="22">
        <v>2.11</v>
      </c>
      <c r="C167" s="22">
        <v>2.0499999999999998</v>
      </c>
      <c r="D167" s="22"/>
    </row>
    <row r="168" spans="1:4" x14ac:dyDescent="0.3">
      <c r="A168" s="17">
        <f t="shared" si="4"/>
        <v>42978</v>
      </c>
      <c r="B168" s="22">
        <v>2.1</v>
      </c>
      <c r="C168" s="22">
        <v>2.04</v>
      </c>
      <c r="D168" s="22"/>
    </row>
    <row r="169" spans="1:4" x14ac:dyDescent="0.3">
      <c r="A169" s="17">
        <f t="shared" si="4"/>
        <v>43008</v>
      </c>
      <c r="B169" s="22">
        <v>2.12</v>
      </c>
      <c r="C169" s="22">
        <v>2.0499999999999998</v>
      </c>
      <c r="D169" s="22"/>
    </row>
    <row r="170" spans="1:4" x14ac:dyDescent="0.3">
      <c r="A170" s="17">
        <f t="shared" si="4"/>
        <v>43039</v>
      </c>
      <c r="B170" s="22">
        <v>2.17</v>
      </c>
      <c r="C170" s="22">
        <v>2.11</v>
      </c>
      <c r="D170" s="22"/>
    </row>
    <row r="171" spans="1:4" x14ac:dyDescent="0.3">
      <c r="A171" s="17">
        <f t="shared" si="4"/>
        <v>43069</v>
      </c>
      <c r="B171" s="22">
        <v>2.19</v>
      </c>
      <c r="C171" s="22">
        <v>2.15</v>
      </c>
      <c r="D171" s="22"/>
    </row>
    <row r="172" spans="1:4" x14ac:dyDescent="0.3">
      <c r="A172" s="17">
        <f>EOMONTH(A171,1)</f>
        <v>43100</v>
      </c>
      <c r="B172" s="22">
        <v>2.2200000000000002</v>
      </c>
      <c r="C172" s="22">
        <v>2.19</v>
      </c>
      <c r="D172" s="22"/>
    </row>
    <row r="173" spans="1:4" x14ac:dyDescent="0.3">
      <c r="A173" s="17">
        <f t="shared" ref="A173:A199" si="5">EOMONTH(A172,1)</f>
        <v>43131</v>
      </c>
      <c r="B173" s="22">
        <v>2.2999999999999998</v>
      </c>
      <c r="C173" s="22">
        <v>2.2599999999999998</v>
      </c>
      <c r="D173" s="22"/>
    </row>
    <row r="174" spans="1:4" x14ac:dyDescent="0.3">
      <c r="A174" s="17">
        <f t="shared" si="5"/>
        <v>43159</v>
      </c>
      <c r="B174" s="22">
        <v>2.3199999999999998</v>
      </c>
      <c r="C174" s="22">
        <v>2.33</v>
      </c>
      <c r="D174" s="22"/>
    </row>
    <row r="175" spans="1:4" x14ac:dyDescent="0.3">
      <c r="A175" s="17">
        <f t="shared" si="5"/>
        <v>43190</v>
      </c>
      <c r="B175" s="22">
        <v>2.41</v>
      </c>
      <c r="C175" s="22">
        <v>2.44</v>
      </c>
      <c r="D175" s="22"/>
    </row>
    <row r="176" spans="1:4" x14ac:dyDescent="0.3">
      <c r="A176" s="17">
        <f t="shared" si="5"/>
        <v>43220</v>
      </c>
      <c r="B176" s="22">
        <v>2.44</v>
      </c>
      <c r="C176" s="22">
        <v>2.48</v>
      </c>
      <c r="D176" s="22"/>
    </row>
    <row r="177" spans="1:4" x14ac:dyDescent="0.3">
      <c r="A177" s="17">
        <f t="shared" si="5"/>
        <v>43251</v>
      </c>
      <c r="B177" s="22">
        <v>2.4300000000000002</v>
      </c>
      <c r="C177" s="22">
        <v>2.4900000000000002</v>
      </c>
      <c r="D177" s="22"/>
    </row>
    <row r="178" spans="1:4" x14ac:dyDescent="0.3">
      <c r="A178" s="17">
        <f t="shared" si="5"/>
        <v>43281</v>
      </c>
      <c r="B178" s="22">
        <v>2.4300000000000002</v>
      </c>
      <c r="C178" s="22">
        <v>2.48</v>
      </c>
      <c r="D178" s="22"/>
    </row>
    <row r="179" spans="1:4" x14ac:dyDescent="0.3">
      <c r="A179" s="17">
        <f t="shared" si="5"/>
        <v>43312</v>
      </c>
      <c r="B179" s="22">
        <v>2.4500000000000002</v>
      </c>
      <c r="C179" s="22">
        <v>2.4900000000000002</v>
      </c>
      <c r="D179" s="22"/>
    </row>
    <row r="180" spans="1:4" x14ac:dyDescent="0.3">
      <c r="A180" s="17">
        <f t="shared" si="5"/>
        <v>43343</v>
      </c>
      <c r="B180" s="22">
        <v>2.4900000000000002</v>
      </c>
      <c r="C180" s="22">
        <v>2.5299999999999998</v>
      </c>
      <c r="D180" s="22"/>
    </row>
    <row r="181" spans="1:4" x14ac:dyDescent="0.3">
      <c r="A181" s="17">
        <f t="shared" si="5"/>
        <v>43373</v>
      </c>
      <c r="B181" s="22">
        <v>2.54</v>
      </c>
      <c r="C181" s="22">
        <v>2.58</v>
      </c>
      <c r="D181" s="22"/>
    </row>
    <row r="182" spans="1:4" x14ac:dyDescent="0.3">
      <c r="A182" s="17">
        <f t="shared" si="5"/>
        <v>43404</v>
      </c>
      <c r="B182" s="22">
        <v>2.61</v>
      </c>
      <c r="C182" s="22">
        <v>2.67</v>
      </c>
      <c r="D182" s="22"/>
    </row>
    <row r="183" spans="1:4" x14ac:dyDescent="0.3">
      <c r="A183" s="17">
        <f t="shared" si="5"/>
        <v>43434</v>
      </c>
      <c r="B183" s="22">
        <v>2.68</v>
      </c>
      <c r="C183" s="22">
        <v>2.78</v>
      </c>
      <c r="D183" s="22"/>
    </row>
    <row r="184" spans="1:4" x14ac:dyDescent="0.3">
      <c r="A184" s="17">
        <f t="shared" si="5"/>
        <v>43465</v>
      </c>
      <c r="B184" s="22">
        <v>2.79</v>
      </c>
      <c r="C184" s="22">
        <v>2.91</v>
      </c>
      <c r="D184" s="22"/>
    </row>
    <row r="185" spans="1:4" x14ac:dyDescent="0.3">
      <c r="A185" s="17">
        <f t="shared" si="5"/>
        <v>43496</v>
      </c>
      <c r="B185" s="22">
        <v>2.79</v>
      </c>
      <c r="C185" s="22">
        <v>2.97</v>
      </c>
      <c r="D185" s="22"/>
    </row>
    <row r="186" spans="1:4" x14ac:dyDescent="0.3">
      <c r="A186" s="17">
        <f t="shared" si="5"/>
        <v>43524</v>
      </c>
      <c r="B186" s="22">
        <v>2.82</v>
      </c>
      <c r="C186" s="22">
        <v>2.99</v>
      </c>
      <c r="D186" s="22"/>
    </row>
    <row r="187" spans="1:4" x14ac:dyDescent="0.3">
      <c r="A187" s="17">
        <f t="shared" si="5"/>
        <v>43555</v>
      </c>
      <c r="B187" s="22">
        <v>2.8</v>
      </c>
      <c r="C187" s="22">
        <v>2.92</v>
      </c>
      <c r="D187" s="22"/>
    </row>
    <row r="188" spans="1:4" x14ac:dyDescent="0.3">
      <c r="A188" s="17">
        <f t="shared" si="5"/>
        <v>43585</v>
      </c>
      <c r="B188" s="22">
        <v>2.76</v>
      </c>
      <c r="C188" s="22">
        <v>2.86</v>
      </c>
      <c r="D188" s="22"/>
    </row>
    <row r="189" spans="1:4" x14ac:dyDescent="0.3">
      <c r="A189" s="17">
        <f t="shared" si="5"/>
        <v>43616</v>
      </c>
      <c r="B189" s="22">
        <v>2.75</v>
      </c>
      <c r="C189" s="22">
        <v>2.82</v>
      </c>
      <c r="D189" s="22"/>
    </row>
    <row r="190" spans="1:4" x14ac:dyDescent="0.3">
      <c r="A190" s="17">
        <f t="shared" si="5"/>
        <v>43646</v>
      </c>
      <c r="B190" s="22">
        <v>2.71</v>
      </c>
      <c r="C190" s="22">
        <v>2.76</v>
      </c>
      <c r="D190" s="22"/>
    </row>
    <row r="191" spans="1:4" x14ac:dyDescent="0.3">
      <c r="A191" s="17">
        <f t="shared" si="5"/>
        <v>43677</v>
      </c>
      <c r="B191" s="22">
        <v>2.65</v>
      </c>
      <c r="C191" s="22">
        <v>2.69</v>
      </c>
      <c r="D191" s="22"/>
    </row>
    <row r="192" spans="1:4" x14ac:dyDescent="0.3">
      <c r="A192" s="17">
        <f t="shared" si="5"/>
        <v>43708</v>
      </c>
      <c r="B192" s="22">
        <v>2.61</v>
      </c>
      <c r="C192" s="22">
        <v>2.64</v>
      </c>
      <c r="D192" s="22"/>
    </row>
    <row r="193" spans="1:6" x14ac:dyDescent="0.3">
      <c r="A193" s="17">
        <f t="shared" si="5"/>
        <v>43738</v>
      </c>
      <c r="B193" s="22">
        <v>2.4900000000000002</v>
      </c>
      <c r="C193" s="22">
        <v>2.4900000000000002</v>
      </c>
      <c r="D193" s="22"/>
    </row>
    <row r="194" spans="1:6" x14ac:dyDescent="0.3">
      <c r="A194" s="17">
        <f t="shared" si="5"/>
        <v>43769</v>
      </c>
      <c r="B194" s="22">
        <v>2.42</v>
      </c>
      <c r="C194" s="22">
        <v>2.4</v>
      </c>
      <c r="D194" s="22"/>
    </row>
    <row r="195" spans="1:6" x14ac:dyDescent="0.3">
      <c r="A195" s="17">
        <f t="shared" si="5"/>
        <v>43799</v>
      </c>
      <c r="B195" s="22">
        <v>2.38</v>
      </c>
      <c r="C195" s="22">
        <v>2.36</v>
      </c>
      <c r="D195" s="22"/>
    </row>
    <row r="196" spans="1:6" x14ac:dyDescent="0.3">
      <c r="A196" s="17">
        <f t="shared" si="5"/>
        <v>43830</v>
      </c>
      <c r="B196" s="22">
        <v>2.35</v>
      </c>
      <c r="C196" s="22">
        <v>2.35</v>
      </c>
      <c r="D196" s="22"/>
    </row>
    <row r="197" spans="1:6" x14ac:dyDescent="0.3">
      <c r="A197" s="17">
        <f t="shared" si="5"/>
        <v>43861</v>
      </c>
      <c r="B197" s="22">
        <v>2.38</v>
      </c>
      <c r="C197" s="22">
        <v>2.36</v>
      </c>
      <c r="D197" s="22">
        <f>'ČBA Hypomonitor – Cely sektor'!I7</f>
        <v>2.3608547339539832</v>
      </c>
    </row>
    <row r="198" spans="1:6" x14ac:dyDescent="0.3">
      <c r="A198" s="17">
        <f t="shared" si="5"/>
        <v>43890</v>
      </c>
      <c r="B198" s="22">
        <v>2.4300000000000002</v>
      </c>
      <c r="C198" s="22">
        <v>2.4300000000000002</v>
      </c>
      <c r="D198" s="22">
        <f>'ČBA Hypomonitor – Cely sektor'!I8</f>
        <v>2.420600617795488</v>
      </c>
    </row>
    <row r="199" spans="1:6" x14ac:dyDescent="0.3">
      <c r="A199" s="17">
        <f t="shared" si="5"/>
        <v>43921</v>
      </c>
      <c r="B199" s="22">
        <v>2.42</v>
      </c>
      <c r="C199" s="22">
        <v>2.44</v>
      </c>
      <c r="D199" s="22">
        <f>'ČBA Hypomonitor – Cely sektor'!I9</f>
        <v>2.4242578720499393</v>
      </c>
    </row>
    <row r="200" spans="1:6" x14ac:dyDescent="0.3">
      <c r="A200" s="17">
        <f>EOMONTH(A199,1)</f>
        <v>43951</v>
      </c>
      <c r="B200" s="22">
        <v>2.37</v>
      </c>
      <c r="C200" s="22">
        <v>2.38</v>
      </c>
      <c r="D200" s="22">
        <f>'ČBA Hypomonitor – Cely sektor'!I10</f>
        <v>2.3656421777732262</v>
      </c>
    </row>
    <row r="201" spans="1:6" x14ac:dyDescent="0.3">
      <c r="A201" s="17">
        <f t="shared" ref="A201:A212" si="6">EOMONTH(A200,1)</f>
        <v>43982</v>
      </c>
      <c r="B201" s="22">
        <v>2.39</v>
      </c>
      <c r="C201" s="22">
        <v>2.2999999999999998</v>
      </c>
      <c r="D201" s="22">
        <f>'ČBA Hypomonitor – Cely sektor'!I11</f>
        <v>2.2871270697682111</v>
      </c>
    </row>
    <row r="202" spans="1:6" x14ac:dyDescent="0.3">
      <c r="A202" s="17">
        <f t="shared" si="6"/>
        <v>44012</v>
      </c>
      <c r="B202" s="22">
        <v>2.2999999999999998</v>
      </c>
      <c r="C202" s="22">
        <v>2.21</v>
      </c>
      <c r="D202" s="22">
        <f>'ČBA Hypomonitor – Cely sektor'!I12</f>
        <v>2.1978509315374741</v>
      </c>
    </row>
    <row r="203" spans="1:6" x14ac:dyDescent="0.3">
      <c r="A203" s="17">
        <f t="shared" si="6"/>
        <v>44043</v>
      </c>
      <c r="B203" s="22">
        <v>2.23</v>
      </c>
      <c r="C203" s="22">
        <v>2.13</v>
      </c>
      <c r="D203" s="22">
        <f>'ČBA Hypomonitor – Cely sektor'!I13</f>
        <v>2.1358243306606695</v>
      </c>
    </row>
    <row r="204" spans="1:6" x14ac:dyDescent="0.3">
      <c r="A204" s="17">
        <f t="shared" si="6"/>
        <v>44074</v>
      </c>
      <c r="B204" s="22">
        <v>2.17</v>
      </c>
      <c r="C204" s="22">
        <v>2.1</v>
      </c>
      <c r="D204" s="22">
        <f>'ČBA Hypomonitor – Cely sektor'!I14</f>
        <v>2.1098770548904344</v>
      </c>
    </row>
    <row r="205" spans="1:6" x14ac:dyDescent="0.3">
      <c r="A205" s="17">
        <f t="shared" si="6"/>
        <v>44104</v>
      </c>
      <c r="B205" s="22">
        <v>2.12</v>
      </c>
      <c r="C205" s="22">
        <v>2.0699999999999998</v>
      </c>
      <c r="D205" s="22">
        <f>'ČBA Hypomonitor – Cely sektor'!I15</f>
        <v>2.0769697492654866</v>
      </c>
    </row>
    <row r="206" spans="1:6" ht="19.8" x14ac:dyDescent="0.4">
      <c r="A206" s="17">
        <f t="shared" si="6"/>
        <v>44135</v>
      </c>
      <c r="B206" s="22">
        <v>2.08</v>
      </c>
      <c r="C206" s="22">
        <v>2.0299999999999998</v>
      </c>
      <c r="D206" s="22">
        <f>'ČBA Hypomonitor – Cely sektor'!I16</f>
        <v>2.0355851377765015</v>
      </c>
      <c r="F206" s="37"/>
    </row>
    <row r="207" spans="1:6" x14ac:dyDescent="0.3">
      <c r="A207" s="17">
        <f t="shared" si="6"/>
        <v>44165</v>
      </c>
      <c r="B207" s="22">
        <v>2.04</v>
      </c>
      <c r="C207" s="22">
        <v>1.99</v>
      </c>
      <c r="D207" s="22">
        <f>'ČBA Hypomonitor – Cely sektor'!I17</f>
        <v>1.9929021486054639</v>
      </c>
    </row>
    <row r="208" spans="1:6" x14ac:dyDescent="0.3">
      <c r="A208" s="17">
        <f t="shared" si="6"/>
        <v>44196</v>
      </c>
      <c r="B208" s="22">
        <v>2.0099999999999998</v>
      </c>
      <c r="C208" s="22">
        <v>1.96</v>
      </c>
      <c r="D208" s="22">
        <f>'ČBA Hypomonitor – Cely sektor'!I18</f>
        <v>1.9747751950333787</v>
      </c>
    </row>
    <row r="209" spans="1:6" x14ac:dyDescent="0.3">
      <c r="A209" s="17">
        <f t="shared" si="6"/>
        <v>44227</v>
      </c>
      <c r="B209" s="22">
        <v>1.99</v>
      </c>
      <c r="C209" s="22">
        <v>1.93</v>
      </c>
      <c r="D209" s="22">
        <f>'ČBA Hypomonitor – Cely sektor'!I19</f>
        <v>1.9504859507856065</v>
      </c>
    </row>
    <row r="210" spans="1:6" x14ac:dyDescent="0.3">
      <c r="A210" s="17">
        <f t="shared" si="6"/>
        <v>44255</v>
      </c>
      <c r="B210" s="22">
        <v>1.99</v>
      </c>
      <c r="C210" s="22">
        <v>1.94</v>
      </c>
      <c r="D210" s="22">
        <f>'ČBA Hypomonitor – Cely sektor'!I20</f>
        <v>1.9513851682325805</v>
      </c>
    </row>
    <row r="211" spans="1:6" x14ac:dyDescent="0.3">
      <c r="A211" s="17">
        <f t="shared" si="6"/>
        <v>44286</v>
      </c>
      <c r="B211" s="22">
        <v>1.98</v>
      </c>
      <c r="C211" s="22">
        <v>1.95</v>
      </c>
      <c r="D211" s="22">
        <f>'ČBA Hypomonitor – Cely sektor'!I21</f>
        <v>1.9643209636773027</v>
      </c>
    </row>
    <row r="212" spans="1:6" x14ac:dyDescent="0.3">
      <c r="A212" s="17">
        <f t="shared" si="6"/>
        <v>44316</v>
      </c>
      <c r="B212" s="22">
        <v>2.0099999999999998</v>
      </c>
      <c r="C212" s="22">
        <v>1.99</v>
      </c>
      <c r="D212" s="22">
        <f>'ČBA Hypomonitor – Cely sektor'!I22</f>
        <v>1.9980247855358573</v>
      </c>
    </row>
    <row r="213" spans="1:6" x14ac:dyDescent="0.3">
      <c r="A213" s="17">
        <f>EOMONTH(A212,1)</f>
        <v>44347</v>
      </c>
      <c r="B213" s="22">
        <v>2.06</v>
      </c>
      <c r="C213" s="22">
        <v>2.0499999999999998</v>
      </c>
      <c r="D213" s="22">
        <f>'ČBA Hypomonitor – Cely sektor'!I23</f>
        <v>2.0700934285896042</v>
      </c>
    </row>
    <row r="214" spans="1:6" x14ac:dyDescent="0.3">
      <c r="A214" s="17">
        <f t="shared" ref="A214:A263" si="7">EOMONTH(A213,1)</f>
        <v>44377</v>
      </c>
      <c r="B214" s="22">
        <v>2.12</v>
      </c>
      <c r="C214" s="22">
        <v>2.13</v>
      </c>
      <c r="D214" s="22">
        <f>'ČBA Hypomonitor – Cely sektor'!I24</f>
        <v>2.1341830259123373</v>
      </c>
    </row>
    <row r="215" spans="1:6" x14ac:dyDescent="0.3">
      <c r="A215" s="17">
        <f t="shared" si="7"/>
        <v>44408</v>
      </c>
      <c r="B215" s="22">
        <v>2.2000000000000002</v>
      </c>
      <c r="C215" s="22">
        <v>2.2200000000000002</v>
      </c>
      <c r="D215" s="22">
        <f>'ČBA Hypomonitor – Cely sektor'!I25</f>
        <v>2.2212618413409753</v>
      </c>
    </row>
    <row r="216" spans="1:6" x14ac:dyDescent="0.3">
      <c r="A216" s="17">
        <f t="shared" si="7"/>
        <v>44439</v>
      </c>
      <c r="B216" s="22">
        <v>2.27</v>
      </c>
      <c r="C216" s="22">
        <v>2.31</v>
      </c>
      <c r="D216" s="22">
        <f>'ČBA Hypomonitor – Cely sektor'!I26</f>
        <v>2.3153304615078834</v>
      </c>
    </row>
    <row r="217" spans="1:6" x14ac:dyDescent="0.3">
      <c r="A217" s="17">
        <f t="shared" si="7"/>
        <v>44469</v>
      </c>
      <c r="B217" s="22">
        <v>2.37</v>
      </c>
      <c r="C217" s="22">
        <v>2.42</v>
      </c>
      <c r="D217" s="22">
        <f>'ČBA Hypomonitor – Cely sektor'!I27</f>
        <v>2.4302008435003519</v>
      </c>
    </row>
    <row r="218" spans="1:6" x14ac:dyDescent="0.3">
      <c r="A218" s="17">
        <f t="shared" si="7"/>
        <v>44500</v>
      </c>
      <c r="B218" s="18">
        <v>2.48</v>
      </c>
      <c r="C218" s="22">
        <v>2.54</v>
      </c>
      <c r="D218" s="22">
        <f>'ČBA Hypomonitor – Cely sektor'!I28</f>
        <v>2.5422964195124065</v>
      </c>
    </row>
    <row r="219" spans="1:6" x14ac:dyDescent="0.3">
      <c r="A219" s="17">
        <f t="shared" si="7"/>
        <v>44530</v>
      </c>
      <c r="B219" s="18">
        <v>2.63</v>
      </c>
      <c r="C219" s="22">
        <v>2.71</v>
      </c>
      <c r="D219" s="22">
        <f>'ČBA Hypomonitor – Cely sektor'!I29</f>
        <v>2.7026796741586585</v>
      </c>
    </row>
    <row r="220" spans="1:6" x14ac:dyDescent="0.3">
      <c r="A220" s="17">
        <f t="shared" si="7"/>
        <v>44561</v>
      </c>
      <c r="B220" s="18">
        <v>2.85</v>
      </c>
      <c r="C220" s="22">
        <v>3.01</v>
      </c>
      <c r="D220" s="22">
        <f>'ČBA Hypomonitor – Cely sektor'!I30</f>
        <v>2.9970672731181733</v>
      </c>
    </row>
    <row r="221" spans="1:6" ht="19.8" x14ac:dyDescent="0.4">
      <c r="A221" s="17">
        <f t="shared" si="7"/>
        <v>44592</v>
      </c>
      <c r="B221" s="22">
        <v>3.1582894466374998</v>
      </c>
      <c r="C221" s="22">
        <v>3.4</v>
      </c>
      <c r="D221" s="22">
        <f>'ČBA Hypomonitor – Cely sektor'!I31</f>
        <v>3.3861847190609131</v>
      </c>
      <c r="F221" s="37" t="s">
        <v>48</v>
      </c>
    </row>
    <row r="222" spans="1:6" x14ac:dyDescent="0.3">
      <c r="A222" s="17">
        <f t="shared" si="7"/>
        <v>44620</v>
      </c>
      <c r="B222" s="22">
        <v>3.4608775319083924</v>
      </c>
      <c r="C222" s="18">
        <v>3.85</v>
      </c>
      <c r="D222" s="22">
        <f>'ČBA Hypomonitor – Cely sektor'!I32</f>
        <v>3.8364811917760142</v>
      </c>
    </row>
    <row r="223" spans="1:6" x14ac:dyDescent="0.3">
      <c r="A223" s="17">
        <f t="shared" si="7"/>
        <v>44651</v>
      </c>
      <c r="B223" s="22">
        <v>3.7293409692301851</v>
      </c>
      <c r="C223" s="18">
        <v>4.1900000000000004</v>
      </c>
      <c r="D223" s="22">
        <f>'ČBA Hypomonitor – Cely sektor'!I33</f>
        <v>4.1493708136598295</v>
      </c>
    </row>
    <row r="224" spans="1:6" x14ac:dyDescent="0.3">
      <c r="A224" s="17">
        <f t="shared" si="7"/>
        <v>44681</v>
      </c>
      <c r="B224" s="22">
        <v>3.8616302777548608</v>
      </c>
      <c r="C224" s="18">
        <v>4.42</v>
      </c>
      <c r="D224" s="22">
        <f>'ČBA Hypomonitor – Cely sektor'!I34</f>
        <v>4.3925788665237064</v>
      </c>
    </row>
    <row r="225" spans="1:7" x14ac:dyDescent="0.3">
      <c r="A225" s="17">
        <f t="shared" si="7"/>
        <v>44712</v>
      </c>
      <c r="B225" s="22">
        <v>4.0367846805109453</v>
      </c>
      <c r="C225" s="18">
        <v>4.67</v>
      </c>
      <c r="D225" s="22">
        <f>'ČBA Hypomonitor – Cely sektor'!I35</f>
        <v>4.6359934964102996</v>
      </c>
    </row>
    <row r="226" spans="1:7" x14ac:dyDescent="0.3">
      <c r="A226" s="17">
        <f t="shared" si="7"/>
        <v>44742</v>
      </c>
      <c r="B226" s="22">
        <v>4.2574378852823562</v>
      </c>
      <c r="C226" s="18">
        <v>5.05</v>
      </c>
      <c r="D226" s="22">
        <f>'ČBA Hypomonitor – Cely sektor'!I36</f>
        <v>5.0126572238264151</v>
      </c>
    </row>
    <row r="227" spans="1:7" x14ac:dyDescent="0.3">
      <c r="A227" s="17">
        <f t="shared" si="7"/>
        <v>44773</v>
      </c>
      <c r="B227" s="22">
        <v>4.5303590013563948</v>
      </c>
      <c r="C227" s="18">
        <v>5.49</v>
      </c>
      <c r="D227" s="22">
        <f>'ČBA Hypomonitor – Cely sektor'!I37</f>
        <v>5.4227717182026351</v>
      </c>
    </row>
    <row r="228" spans="1:7" x14ac:dyDescent="0.3">
      <c r="A228" s="17">
        <f t="shared" si="7"/>
        <v>44804</v>
      </c>
      <c r="B228" s="22">
        <v>4.5490227869949074</v>
      </c>
      <c r="C228" s="18">
        <v>5.85</v>
      </c>
      <c r="D228" s="22">
        <f>'ČBA Hypomonitor – Cely sektor'!I38</f>
        <v>5.7609349188184442</v>
      </c>
    </row>
    <row r="229" spans="1:7" x14ac:dyDescent="0.3">
      <c r="A229" s="17">
        <f t="shared" si="7"/>
        <v>44834</v>
      </c>
      <c r="B229" s="22">
        <v>4.6412010387459866</v>
      </c>
      <c r="C229" s="18">
        <v>5.91</v>
      </c>
      <c r="D229" s="22">
        <f>'ČBA Hypomonitor – Cely sektor'!I39</f>
        <v>5.8256281095178499</v>
      </c>
    </row>
    <row r="230" spans="1:7" x14ac:dyDescent="0.3">
      <c r="A230" s="17">
        <f t="shared" si="7"/>
        <v>44865</v>
      </c>
      <c r="B230" s="22">
        <v>4.6286907737686622</v>
      </c>
      <c r="C230" s="18">
        <v>5.97</v>
      </c>
      <c r="D230" s="22">
        <f>'ČBA Hypomonitor – Cely sektor'!I40</f>
        <v>5.8574535963610073</v>
      </c>
    </row>
    <row r="231" spans="1:7" x14ac:dyDescent="0.3">
      <c r="A231" s="17">
        <f t="shared" si="7"/>
        <v>44895</v>
      </c>
      <c r="B231" s="22">
        <v>4.6084614708560707</v>
      </c>
      <c r="C231" s="18">
        <v>6.07</v>
      </c>
      <c r="D231" s="22">
        <f>'ČBA Hypomonitor – Cely sektor'!I41</f>
        <v>5.9633147998238929</v>
      </c>
    </row>
    <row r="232" spans="1:7" x14ac:dyDescent="0.3">
      <c r="A232" s="17">
        <f t="shared" si="7"/>
        <v>44926</v>
      </c>
      <c r="B232" s="22">
        <v>4.6757934562806787</v>
      </c>
      <c r="C232" s="18">
        <v>6.08</v>
      </c>
      <c r="D232" s="22">
        <f>'ČBA Hypomonitor – Cely sektor'!I42</f>
        <v>5.9827677270901871</v>
      </c>
    </row>
    <row r="233" spans="1:7" x14ac:dyDescent="0.3">
      <c r="A233" s="17">
        <f t="shared" si="7"/>
        <v>44957</v>
      </c>
      <c r="B233" s="22">
        <v>4.8597768933592995</v>
      </c>
      <c r="C233" s="18">
        <v>6.03</v>
      </c>
      <c r="D233" s="22">
        <f>'ČBA Hypomonitor – Cely sektor'!I43</f>
        <v>5.9276595592692702</v>
      </c>
    </row>
    <row r="234" spans="1:7" x14ac:dyDescent="0.3">
      <c r="A234" s="17">
        <f t="shared" si="7"/>
        <v>44985</v>
      </c>
      <c r="B234" s="22">
        <v>5.0236104113834363</v>
      </c>
      <c r="C234" s="18">
        <v>5.98</v>
      </c>
      <c r="D234" s="22">
        <f>'ČBA Hypomonitor – Cely sektor'!I44</f>
        <v>5.8953614304893938</v>
      </c>
    </row>
    <row r="235" spans="1:7" x14ac:dyDescent="0.3">
      <c r="A235" s="17">
        <f t="shared" si="7"/>
        <v>45016</v>
      </c>
      <c r="B235" s="22">
        <v>5.1517541964492377</v>
      </c>
      <c r="C235" s="18">
        <v>5.94</v>
      </c>
      <c r="D235" s="22">
        <f>'ČBA Hypomonitor – Cely sektor'!I45</f>
        <v>5.8606686114000972</v>
      </c>
    </row>
    <row r="236" spans="1:7" x14ac:dyDescent="0.3">
      <c r="A236" s="17">
        <f t="shared" si="7"/>
        <v>45046</v>
      </c>
      <c r="B236" s="22">
        <v>5.2702801630212814</v>
      </c>
      <c r="C236" s="18">
        <v>5.98</v>
      </c>
      <c r="D236" s="22">
        <f>'ČBA Hypomonitor – Cely sektor'!I46</f>
        <v>5.8897134025736602</v>
      </c>
    </row>
    <row r="237" spans="1:7" x14ac:dyDescent="0.3">
      <c r="A237" s="17">
        <f t="shared" si="7"/>
        <v>45077</v>
      </c>
      <c r="B237" s="22">
        <v>5.2842184948432376</v>
      </c>
      <c r="C237" s="18">
        <v>5.99</v>
      </c>
      <c r="D237" s="22">
        <f>'ČBA Hypomonitor – Cely sektor'!I47</f>
        <v>5.8986681493522539</v>
      </c>
    </row>
    <row r="238" spans="1:7" x14ac:dyDescent="0.3">
      <c r="A238" s="17">
        <f t="shared" si="7"/>
        <v>45107</v>
      </c>
      <c r="B238" s="22">
        <v>5.3493612211919537</v>
      </c>
      <c r="C238" s="18">
        <v>5.96</v>
      </c>
      <c r="D238" s="22">
        <f>'ČBA Hypomonitor – Cely sektor'!I48</f>
        <v>5.8600236855699182</v>
      </c>
    </row>
    <row r="239" spans="1:7" x14ac:dyDescent="0.3">
      <c r="A239" s="17">
        <f t="shared" si="7"/>
        <v>45138</v>
      </c>
      <c r="B239" s="22">
        <v>5.3478321809295428</v>
      </c>
      <c r="C239" s="18">
        <v>5.9</v>
      </c>
      <c r="D239" s="22">
        <f>'ČBA Hypomonitor – Cely sektor'!I49</f>
        <v>5.8007670973456191</v>
      </c>
      <c r="F239" s="34" t="s">
        <v>49</v>
      </c>
      <c r="G239" s="34"/>
    </row>
    <row r="240" spans="1:7" x14ac:dyDescent="0.3">
      <c r="A240" s="17">
        <f t="shared" si="7"/>
        <v>45169</v>
      </c>
      <c r="B240" s="22">
        <v>5.3620465043440459</v>
      </c>
      <c r="C240" s="18">
        <v>5.87</v>
      </c>
      <c r="D240" s="22">
        <f>'ČBA Hypomonitor – Cely sektor'!I50</f>
        <v>5.7838288068002344</v>
      </c>
    </row>
    <row r="241" spans="1:6" ht="19.8" x14ac:dyDescent="0.4">
      <c r="A241" s="17">
        <f t="shared" si="7"/>
        <v>45199</v>
      </c>
      <c r="B241" s="22">
        <v>5.3690566390283827</v>
      </c>
      <c r="C241" s="18">
        <v>5.83</v>
      </c>
      <c r="D241" s="22">
        <f>'ČBA Hypomonitor – Cely sektor'!I51</f>
        <v>5.7351580350971441</v>
      </c>
      <c r="F241" s="37" t="s">
        <v>23</v>
      </c>
    </row>
    <row r="242" spans="1:6" x14ac:dyDescent="0.3">
      <c r="A242" s="17">
        <f t="shared" si="7"/>
        <v>45230</v>
      </c>
      <c r="B242" s="22">
        <v>5.3071807203767314</v>
      </c>
      <c r="C242" s="18">
        <v>5.79</v>
      </c>
      <c r="D242" s="22">
        <f>'ČBA Hypomonitor – Cely sektor'!I52</f>
        <v>5.7058128330630637</v>
      </c>
    </row>
    <row r="243" spans="1:6" x14ac:dyDescent="0.3">
      <c r="A243" s="17">
        <f t="shared" si="7"/>
        <v>45260</v>
      </c>
      <c r="B243" s="22">
        <v>5.3094525695056189</v>
      </c>
      <c r="C243" s="18">
        <v>5.76</v>
      </c>
      <c r="D243" s="22">
        <f>'ČBA Hypomonitor – Cely sektor'!I53</f>
        <v>5.6731400825886826</v>
      </c>
    </row>
    <row r="244" spans="1:6" x14ac:dyDescent="0.3">
      <c r="A244" s="17">
        <f t="shared" si="7"/>
        <v>45291</v>
      </c>
      <c r="B244" s="22">
        <v>5.3063990799709737</v>
      </c>
      <c r="C244" s="18">
        <v>5.73</v>
      </c>
      <c r="D244" s="22">
        <f>'ČBA Hypomonitor – Cely sektor'!I54</f>
        <v>5.6457167774453554</v>
      </c>
    </row>
    <row r="245" spans="1:6" x14ac:dyDescent="0.3">
      <c r="A245" s="17">
        <f t="shared" si="7"/>
        <v>45322</v>
      </c>
      <c r="B245" s="22">
        <v>5.124567954304875</v>
      </c>
      <c r="C245" s="18">
        <v>5.62</v>
      </c>
      <c r="D245" s="22">
        <f>'ČBA Hypomonitor – Cely sektor'!I55</f>
        <v>5.5356322645389273</v>
      </c>
    </row>
    <row r="246" spans="1:6" x14ac:dyDescent="0.3">
      <c r="A246" s="17">
        <f t="shared" si="7"/>
        <v>45351</v>
      </c>
      <c r="B246" s="22">
        <v>5.0792498981672827</v>
      </c>
      <c r="C246" s="18">
        <v>5.46</v>
      </c>
      <c r="D246" s="22">
        <f>'ČBA Hypomonitor – Cely sektor'!I56</f>
        <v>5.3609233299649048</v>
      </c>
    </row>
    <row r="247" spans="1:6" x14ac:dyDescent="0.3">
      <c r="A247" s="17">
        <f t="shared" si="7"/>
        <v>45382</v>
      </c>
      <c r="B247" s="22">
        <v>5.0505150125403517</v>
      </c>
      <c r="C247" s="18">
        <v>5.29</v>
      </c>
      <c r="D247" s="22">
        <f>'ČBA Hypomonitor – Cely sektor'!I57</f>
        <v>5.1933907606478709</v>
      </c>
    </row>
    <row r="248" spans="1:6" x14ac:dyDescent="0.3">
      <c r="A248" s="17">
        <f t="shared" si="7"/>
        <v>45412</v>
      </c>
      <c r="B248" s="22">
        <v>4.9266316805437214</v>
      </c>
      <c r="C248" s="18">
        <v>5.19</v>
      </c>
      <c r="D248" s="22">
        <f>'ČBA Hypomonitor – Cely sektor'!I58</f>
        <v>5.0937423369400676</v>
      </c>
    </row>
    <row r="249" spans="1:6" x14ac:dyDescent="0.3">
      <c r="A249" s="17">
        <f t="shared" si="7"/>
        <v>45443</v>
      </c>
      <c r="B249" s="22">
        <v>4.9013880381698716</v>
      </c>
      <c r="C249" s="18">
        <v>5.15</v>
      </c>
      <c r="D249" s="22">
        <f>'ČBA Hypomonitor – Cely sektor'!I59</f>
        <v>5.0646526278622579</v>
      </c>
    </row>
    <row r="250" spans="1:6" x14ac:dyDescent="0.3">
      <c r="A250" s="17">
        <f t="shared" si="7"/>
        <v>45473</v>
      </c>
      <c r="B250" s="22">
        <v>4.9155111894942998</v>
      </c>
      <c r="C250" s="18">
        <v>5.14</v>
      </c>
      <c r="D250" s="22">
        <f>'ČBA Hypomonitor – Cely sektor'!I60</f>
        <v>5.0533845488285642</v>
      </c>
    </row>
    <row r="251" spans="1:6" x14ac:dyDescent="0.3">
      <c r="A251" s="17">
        <f t="shared" si="7"/>
        <v>45504</v>
      </c>
      <c r="B251" s="22">
        <v>4.946299452405345</v>
      </c>
      <c r="C251" s="18">
        <v>5.17</v>
      </c>
      <c r="D251" s="22">
        <f>'ČBA Hypomonitor – Cely sektor'!I61</f>
        <v>5.0672026969385264</v>
      </c>
    </row>
    <row r="252" spans="1:6" x14ac:dyDescent="0.3">
      <c r="A252" s="17">
        <f t="shared" si="7"/>
        <v>45535</v>
      </c>
      <c r="B252" s="22">
        <v>4.9330825704343413</v>
      </c>
      <c r="C252" s="18">
        <v>5.07</v>
      </c>
      <c r="D252" s="22">
        <f>'ČBA Hypomonitor – Cely sektor'!I62</f>
        <v>4.9804266544801346</v>
      </c>
    </row>
    <row r="253" spans="1:6" x14ac:dyDescent="0.3">
      <c r="A253" s="17">
        <f t="shared" si="7"/>
        <v>45565</v>
      </c>
      <c r="B253" s="22">
        <v>4.8590178714720764</v>
      </c>
      <c r="C253" s="18">
        <v>5.05</v>
      </c>
      <c r="D253" s="22">
        <f>'ČBA Hypomonitor – Cely sektor'!I63</f>
        <v>4.9565742930206458</v>
      </c>
    </row>
    <row r="254" spans="1:6" x14ac:dyDescent="0.3">
      <c r="A254" s="17">
        <f t="shared" si="7"/>
        <v>45596</v>
      </c>
      <c r="B254" s="22">
        <v>4.7674284038600581</v>
      </c>
      <c r="C254" s="18">
        <v>4.9800000000000004</v>
      </c>
      <c r="D254" s="22">
        <f>'ČBA Hypomonitor – Cely sektor'!I64</f>
        <v>4.8972764236054527</v>
      </c>
    </row>
    <row r="255" spans="1:6" x14ac:dyDescent="0.3">
      <c r="A255" s="17">
        <f t="shared" si="7"/>
        <v>45626</v>
      </c>
      <c r="B255" s="22">
        <v>4.6918890164556828</v>
      </c>
      <c r="C255" s="18">
        <v>4.93</v>
      </c>
      <c r="D255" s="22">
        <f>'ČBA Hypomonitor – Cely sektor'!I65</f>
        <v>4.850684979989766</v>
      </c>
    </row>
    <row r="256" spans="1:6" x14ac:dyDescent="0.3">
      <c r="A256" s="17">
        <f t="shared" si="7"/>
        <v>45657</v>
      </c>
      <c r="B256" s="22">
        <v>4.630464358234561</v>
      </c>
      <c r="C256" s="18">
        <v>4.88</v>
      </c>
      <c r="D256" s="22">
        <f>'ČBA Hypomonitor – Cely sektor'!I66</f>
        <v>4.8037479842239241</v>
      </c>
    </row>
    <row r="257" spans="1:7" x14ac:dyDescent="0.3">
      <c r="A257" s="17">
        <f t="shared" si="7"/>
        <v>45688</v>
      </c>
      <c r="B257" s="18">
        <v>4.71</v>
      </c>
      <c r="C257" s="18">
        <v>4.8499999999999996</v>
      </c>
      <c r="D257" s="22">
        <f>'ČBA Hypomonitor – Cely sektor'!I67</f>
        <v>4.7784423684096673</v>
      </c>
    </row>
    <row r="258" spans="1:7" x14ac:dyDescent="0.3">
      <c r="A258" s="17">
        <f t="shared" si="7"/>
        <v>45716</v>
      </c>
      <c r="B258" s="18">
        <v>4.68</v>
      </c>
      <c r="C258" s="22">
        <v>4.8</v>
      </c>
      <c r="D258" s="22">
        <f>'ČBA Hypomonitor – Cely sektor'!I68</f>
        <v>4.7228362505476866</v>
      </c>
    </row>
    <row r="259" spans="1:7" x14ac:dyDescent="0.3">
      <c r="A259" s="17">
        <f t="shared" si="7"/>
        <v>45747</v>
      </c>
      <c r="B259" s="18">
        <v>4.68</v>
      </c>
      <c r="C259" s="18">
        <v>4.75</v>
      </c>
      <c r="D259" s="22">
        <f>'ČBA Hypomonitor – Cely sektor'!I69</f>
        <v>4.6835518430137091</v>
      </c>
      <c r="F259" s="34" t="s">
        <v>38</v>
      </c>
      <c r="G259" s="34"/>
    </row>
    <row r="260" spans="1:7" x14ac:dyDescent="0.3">
      <c r="A260" s="17">
        <f t="shared" si="7"/>
        <v>45777</v>
      </c>
      <c r="B260" s="18">
        <v>4.66</v>
      </c>
      <c r="C260" s="18">
        <v>4.72</v>
      </c>
      <c r="D260" s="22">
        <f>'ČBA Hypomonitor – Cely sektor'!I70</f>
        <v>4.6458842741562165</v>
      </c>
    </row>
    <row r="261" spans="1:7" x14ac:dyDescent="0.3">
      <c r="A261" s="17">
        <f t="shared" si="7"/>
        <v>45808</v>
      </c>
      <c r="B261" s="18">
        <v>4.6100000000000003</v>
      </c>
      <c r="C261" s="18">
        <v>4.67</v>
      </c>
      <c r="D261" s="22">
        <f>'ČBA Hypomonitor – Cely sektor'!I71</f>
        <v>4.5951778458587276</v>
      </c>
    </row>
    <row r="262" spans="1:7" x14ac:dyDescent="0.3">
      <c r="A262" s="17">
        <f t="shared" si="7"/>
        <v>45838</v>
      </c>
      <c r="B262" s="22">
        <v>4.5999999999999996</v>
      </c>
      <c r="C262" s="18">
        <v>4.63</v>
      </c>
      <c r="D262" s="22">
        <f>'ČBA Hypomonitor – Cely sektor'!I72</f>
        <v>4.5641017763145904</v>
      </c>
    </row>
    <row r="263" spans="1:7" x14ac:dyDescent="0.3">
      <c r="A263" s="17">
        <f t="shared" si="7"/>
        <v>45869</v>
      </c>
      <c r="D263" s="73">
        <f>'ČBA Hypomonitor – Cely sektor'!I73</f>
        <v>4.5255302845961838</v>
      </c>
    </row>
    <row r="264" spans="1:7" x14ac:dyDescent="0.3"/>
    <row r="265" spans="1:7" x14ac:dyDescent="0.3"/>
    <row r="266" spans="1:7" x14ac:dyDescent="0.3"/>
    <row r="267" spans="1:7" x14ac:dyDescent="0.3"/>
    <row r="268" spans="1:7" x14ac:dyDescent="0.3"/>
    <row r="269" spans="1:7" x14ac:dyDescent="0.3"/>
    <row r="270" spans="1:7" x14ac:dyDescent="0.3"/>
    <row r="271" spans="1:7" x14ac:dyDescent="0.3"/>
    <row r="272" spans="1:7" x14ac:dyDescent="0.3"/>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6" width="8.88671875" customWidth="1"/>
    <col min="17" max="17" width="2" customWidth="1"/>
    <col min="18" max="16384" width="8.88671875" hidden="1"/>
  </cols>
  <sheetData>
    <row r="1" spans="2:16" x14ac:dyDescent="0.3"/>
    <row r="2" spans="2:16" x14ac:dyDescent="0.3"/>
    <row r="3" spans="2:16" ht="23.1" customHeight="1" x14ac:dyDescent="0.4">
      <c r="B3" s="63"/>
      <c r="C3" s="64" t="s">
        <v>41</v>
      </c>
      <c r="D3" s="63"/>
      <c r="E3" s="63"/>
      <c r="F3" s="63"/>
      <c r="G3" s="63"/>
      <c r="H3" s="63"/>
      <c r="J3" s="65"/>
      <c r="K3" s="66" t="s">
        <v>39</v>
      </c>
      <c r="L3" s="65"/>
      <c r="M3" s="65"/>
      <c r="N3" s="65"/>
      <c r="O3" s="65"/>
      <c r="P3" s="65"/>
    </row>
    <row r="4" spans="2:16" x14ac:dyDescent="0.3"/>
    <row r="5" spans="2:16" s="18" customFormat="1" ht="58.35" customHeight="1" x14ac:dyDescent="0.3">
      <c r="C5" s="79" t="s">
        <v>40</v>
      </c>
      <c r="D5" s="84" t="s">
        <v>43</v>
      </c>
      <c r="E5" s="85" t="s">
        <v>44</v>
      </c>
      <c r="F5" s="3"/>
      <c r="G5" s="3"/>
      <c r="H5" s="3"/>
      <c r="I5" s="3"/>
      <c r="J5" s="3"/>
      <c r="K5" s="79" t="s">
        <v>40</v>
      </c>
      <c r="L5" s="84" t="s">
        <v>43</v>
      </c>
      <c r="M5" s="85" t="s">
        <v>44</v>
      </c>
    </row>
    <row r="6" spans="2:16" x14ac:dyDescent="0.3">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3">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3">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3">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3">
      <c r="B10" s="82">
        <f>EOMONTH(B9,12)</f>
        <v>45657</v>
      </c>
      <c r="C10" s="80">
        <f>ROUND(SUM('ČBA Hypomonitor – Cely sektor'!C55:C66),1)</f>
        <v>275.2</v>
      </c>
      <c r="D10" s="80">
        <f>ROUND(SUM('ČBA Hypomonitor – Cely sektor'!G55:G66),1)</f>
        <v>228.1</v>
      </c>
      <c r="E10" s="80">
        <f>ROUND(SUM('ČBA Hypomonitor – Cely sektor'!W55:W66)+SUM('ČBA Hypomonitor – Cely sektor'!AA55:AA66),1)</f>
        <v>47.1</v>
      </c>
      <c r="J10" s="83">
        <f>EOMONTH(J9,12)</f>
        <v>45657</v>
      </c>
      <c r="K10" s="81">
        <f>SUM('ČBA Hypomonitor – Cely sektor'!B55:B66)</f>
        <v>77094</v>
      </c>
      <c r="L10" s="81">
        <f>SUM('ČBA Hypomonitor – Cely sektor'!F55:F66)</f>
        <v>61634</v>
      </c>
      <c r="M10" s="81">
        <f>SUM('ČBA Hypomonitor – Cely sektor'!V55:V66)+SUM('ČBA Hypomonitor – Cely sektor'!Z55:Z66)</f>
        <v>15460</v>
      </c>
    </row>
    <row r="11" spans="2:16" x14ac:dyDescent="0.3"/>
    <row r="12" spans="2:16" x14ac:dyDescent="0.3">
      <c r="C12" s="131" t="s">
        <v>42</v>
      </c>
      <c r="D12" s="131"/>
      <c r="E12" s="131"/>
      <c r="K12" s="131" t="s">
        <v>42</v>
      </c>
      <c r="L12" s="131"/>
      <c r="M12" s="131"/>
    </row>
    <row r="13" spans="2:16" x14ac:dyDescent="0.3">
      <c r="B13">
        <v>2021</v>
      </c>
      <c r="C13" s="67">
        <f t="shared" ref="C13:E16" si="0">(C7/C6-1)*100</f>
        <v>73.215999999999994</v>
      </c>
      <c r="D13" s="70">
        <f t="shared" si="0"/>
        <v>69.285714285714278</v>
      </c>
      <c r="E13" s="67">
        <f t="shared" si="0"/>
        <v>83.163841807909591</v>
      </c>
      <c r="F13" s="18"/>
      <c r="G13" s="18"/>
      <c r="H13" s="18"/>
      <c r="I13" s="18"/>
      <c r="J13" s="18">
        <v>2021</v>
      </c>
      <c r="K13" s="67">
        <f t="shared" ref="K13:M16" si="1">(K7/K6-1)*100</f>
        <v>50.37409646193516</v>
      </c>
      <c r="L13" s="70">
        <f t="shared" si="1"/>
        <v>41.492153076884989</v>
      </c>
      <c r="M13" s="67">
        <f t="shared" si="1"/>
        <v>69.516391474832616</v>
      </c>
    </row>
    <row r="14" spans="2:16" x14ac:dyDescent="0.3">
      <c r="B14" s="78">
        <v>2022</v>
      </c>
      <c r="C14" s="67">
        <f t="shared" si="0"/>
        <v>-63.587659338629223</v>
      </c>
      <c r="D14" s="70">
        <f t="shared" si="0"/>
        <v>-57.225738396624479</v>
      </c>
      <c r="E14" s="67">
        <f t="shared" si="0"/>
        <v>-78.470080197409004</v>
      </c>
      <c r="F14" s="18"/>
      <c r="G14" s="18"/>
      <c r="H14" s="18"/>
      <c r="I14" s="18"/>
      <c r="J14" s="76">
        <v>2022</v>
      </c>
      <c r="K14" s="77">
        <f t="shared" si="1"/>
        <v>-62.902681733850564</v>
      </c>
      <c r="L14" s="70">
        <f t="shared" si="1"/>
        <v>-55.590447865640314</v>
      </c>
      <c r="M14" s="77">
        <f t="shared" si="1"/>
        <v>-76.056648308418559</v>
      </c>
    </row>
    <row r="15" spans="2:16" x14ac:dyDescent="0.3">
      <c r="B15" s="78">
        <v>2023</v>
      </c>
      <c r="C15" s="77">
        <f t="shared" si="0"/>
        <v>-23.795027904616951</v>
      </c>
      <c r="D15" s="70">
        <f t="shared" si="0"/>
        <v>-23.304562268803942</v>
      </c>
      <c r="E15" s="77">
        <f t="shared" si="0"/>
        <v>-26.074498567335237</v>
      </c>
      <c r="J15" s="76">
        <v>2023</v>
      </c>
      <c r="K15" s="77">
        <f t="shared" si="1"/>
        <v>-23.056755323179512</v>
      </c>
      <c r="L15" s="70">
        <f t="shared" si="1"/>
        <v>-20.869034253186001</v>
      </c>
      <c r="M15" s="77">
        <f t="shared" si="1"/>
        <v>-30.356203995793894</v>
      </c>
    </row>
    <row r="16" spans="2:16" x14ac:dyDescent="0.3">
      <c r="B16" s="62">
        <v>2024</v>
      </c>
      <c r="C16" s="70">
        <f t="shared" si="0"/>
        <v>83.222370173102547</v>
      </c>
      <c r="D16" s="70">
        <f t="shared" si="0"/>
        <v>83.36012861736333</v>
      </c>
      <c r="E16" s="70">
        <f t="shared" si="0"/>
        <v>82.558139534883708</v>
      </c>
      <c r="J16" s="71">
        <v>2024</v>
      </c>
      <c r="K16" s="70">
        <f t="shared" si="1"/>
        <v>51.846526560438043</v>
      </c>
      <c r="L16" s="70">
        <f t="shared" si="1"/>
        <v>53.41763329516602</v>
      </c>
      <c r="M16" s="70">
        <f t="shared" si="1"/>
        <v>45.890346324431455</v>
      </c>
    </row>
    <row r="17" spans="2:10" x14ac:dyDescent="0.3"/>
    <row r="18" spans="2:10" x14ac:dyDescent="0.3">
      <c r="E18" s="59"/>
    </row>
    <row r="19" spans="2:10" ht="19.8" x14ac:dyDescent="0.4">
      <c r="B19" s="37" t="s">
        <v>41</v>
      </c>
      <c r="E19" s="59"/>
      <c r="J19" s="37" t="s">
        <v>39</v>
      </c>
    </row>
    <row r="20" spans="2:10" x14ac:dyDescent="0.3">
      <c r="E20" s="59"/>
    </row>
    <row r="21" spans="2:10" x14ac:dyDescent="0.3">
      <c r="E21" s="59"/>
    </row>
    <row r="22" spans="2:10" x14ac:dyDescent="0.3">
      <c r="E22" s="59"/>
    </row>
    <row r="23" spans="2:10" x14ac:dyDescent="0.3">
      <c r="E23" s="59"/>
    </row>
    <row r="24" spans="2:10" x14ac:dyDescent="0.3">
      <c r="E24" s="59"/>
    </row>
    <row r="25" spans="2:10" x14ac:dyDescent="0.3">
      <c r="E25" s="59"/>
    </row>
    <row r="26" spans="2:10" x14ac:dyDescent="0.3">
      <c r="E26" s="59"/>
    </row>
    <row r="27" spans="2:10" x14ac:dyDescent="0.3"/>
    <row r="28" spans="2:10" x14ac:dyDescent="0.3"/>
    <row r="29" spans="2:10" x14ac:dyDescent="0.3"/>
    <row r="30" spans="2:10" x14ac:dyDescent="0.3"/>
    <row r="31" spans="2:10" x14ac:dyDescent="0.3"/>
    <row r="32" spans="2:10" x14ac:dyDescent="0.3"/>
    <row r="33" spans="2:13" x14ac:dyDescent="0.3"/>
    <row r="34" spans="2:13" x14ac:dyDescent="0.3"/>
    <row r="35" spans="2:13" x14ac:dyDescent="0.3"/>
    <row r="36" spans="2:13" x14ac:dyDescent="0.3"/>
    <row r="37" spans="2:13" x14ac:dyDescent="0.3"/>
    <row r="38" spans="2:13" x14ac:dyDescent="0.3">
      <c r="B38" s="34" t="s">
        <v>27</v>
      </c>
      <c r="J38" s="34" t="s">
        <v>27</v>
      </c>
    </row>
    <row r="39" spans="2:13" x14ac:dyDescent="0.3"/>
    <row r="40" spans="2:13" ht="19.8" x14ac:dyDescent="0.4">
      <c r="B40" s="88" t="s">
        <v>54</v>
      </c>
      <c r="C40" s="87"/>
      <c r="D40" s="87"/>
      <c r="E40" s="87"/>
      <c r="F40" s="87"/>
      <c r="G40" s="87"/>
      <c r="H40" s="87"/>
      <c r="I40" s="87"/>
      <c r="J40" s="88" t="s">
        <v>55</v>
      </c>
      <c r="K40" s="87"/>
      <c r="L40" s="87"/>
      <c r="M40" s="87"/>
    </row>
    <row r="41" spans="2:13" ht="15.6" x14ac:dyDescent="0.3">
      <c r="B41" s="86" t="s">
        <v>53</v>
      </c>
      <c r="C41" s="87"/>
      <c r="D41" s="87"/>
      <c r="E41" s="87"/>
      <c r="F41" s="87"/>
      <c r="G41" s="87"/>
      <c r="H41" s="87"/>
      <c r="I41" s="87"/>
      <c r="J41" s="86" t="s">
        <v>53</v>
      </c>
      <c r="K41" s="87"/>
      <c r="L41" s="87"/>
      <c r="M41" s="87"/>
    </row>
    <row r="42" spans="2:13" x14ac:dyDescent="0.3">
      <c r="B42" s="89" t="s">
        <v>52</v>
      </c>
      <c r="C42" s="87"/>
      <c r="D42" s="87"/>
      <c r="E42" s="87"/>
      <c r="F42" s="87"/>
      <c r="G42" s="87"/>
      <c r="H42" s="87"/>
      <c r="I42" s="87"/>
      <c r="J42" s="89" t="s">
        <v>52</v>
      </c>
      <c r="K42" s="87"/>
      <c r="L42" s="87"/>
      <c r="M42" s="87"/>
    </row>
    <row r="43" spans="2:13" x14ac:dyDescent="0.3"/>
    <row r="44" spans="2:13" x14ac:dyDescent="0.3"/>
    <row r="45" spans="2:13" x14ac:dyDescent="0.3"/>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57" activePane="bottomRight" state="frozen"/>
      <selection pane="topRight"/>
      <selection pane="bottomLeft"/>
      <selection pane="bottomRight" activeCell="I73" sqref="I73"/>
    </sheetView>
  </sheetViews>
  <sheetFormatPr defaultColWidth="0" defaultRowHeight="14.4"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5" t="s">
        <v>4</v>
      </c>
      <c r="B2" s="35"/>
      <c r="C2" s="35"/>
      <c r="D2" s="35"/>
      <c r="E2" s="35"/>
      <c r="F2" s="8"/>
    </row>
    <row r="3" spans="1:31" ht="14.25" customHeight="1" thickBot="1" x14ac:dyDescent="0.65">
      <c r="A3" s="9"/>
      <c r="B3" s="132" t="s">
        <v>26</v>
      </c>
      <c r="C3" s="133"/>
      <c r="D3" s="133"/>
      <c r="E3" s="134"/>
      <c r="F3" s="8"/>
    </row>
    <row r="4" spans="1:31" ht="15" thickBot="1" x14ac:dyDescent="0.35">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 thickBot="1" x14ac:dyDescent="0.35">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5">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5">
      <c r="A9" s="42">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5">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5">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5">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5">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5">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5">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5">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5">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5">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5">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5">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5">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5">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5">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5">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5">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5">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5">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5">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5">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5">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5">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5">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5">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5">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5">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5">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5">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5">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5">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5">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5">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5">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5">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5">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5">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5">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5">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5">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5">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5">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5">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5">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5">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5">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5">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5">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5">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5">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5">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5">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5">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5">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5">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5">
      <c r="A64" s="42">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5">
      <c r="A65" s="42">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35">
      <c r="A66" s="42">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thickBot="1" x14ac:dyDescent="0.35">
      <c r="A67" s="42">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 thickBot="1" x14ac:dyDescent="0.35">
      <c r="A68" s="42">
        <v>45716</v>
      </c>
      <c r="B68" s="12">
        <v>6595</v>
      </c>
      <c r="C68" s="11">
        <v>25.508240789189998</v>
      </c>
      <c r="D68" s="11">
        <v>3.8678151310371494</v>
      </c>
      <c r="E68" s="11">
        <v>4.7175822744843865</v>
      </c>
      <c r="F68" s="12">
        <v>5280</v>
      </c>
      <c r="G68" s="11">
        <v>21.140816286669999</v>
      </c>
      <c r="H68" s="11">
        <v>4.0039424785359854</v>
      </c>
      <c r="I68" s="11">
        <v>4.7228362505476866</v>
      </c>
      <c r="J68" s="12">
        <v>4238</v>
      </c>
      <c r="K68" s="11">
        <v>17.442429932709999</v>
      </c>
      <c r="L68" s="11">
        <v>4.1157220228197264</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1063</v>
      </c>
      <c r="W68" s="11">
        <v>3.5484926534699999</v>
      </c>
      <c r="X68" s="11">
        <v>3.3381868800282217</v>
      </c>
      <c r="Y68" s="11">
        <v>4.6839248743885991</v>
      </c>
      <c r="Z68" s="12">
        <v>252</v>
      </c>
      <c r="AA68" s="11">
        <v>0.81893184904999994</v>
      </c>
      <c r="AB68" s="11">
        <v>3.2497295597222218</v>
      </c>
      <c r="AC68" s="23">
        <v>4.7277903208019083</v>
      </c>
    </row>
    <row r="69" spans="1:29" ht="15" thickBot="1" x14ac:dyDescent="0.35">
      <c r="A69" s="42">
        <v>45747</v>
      </c>
      <c r="B69" s="12">
        <v>8412</v>
      </c>
      <c r="C69" s="11">
        <v>32.925428948460002</v>
      </c>
      <c r="D69" s="11">
        <v>3.9141023476533525</v>
      </c>
      <c r="E69" s="11">
        <v>4.6789921088511592</v>
      </c>
      <c r="F69" s="12">
        <v>6690</v>
      </c>
      <c r="G69" s="11">
        <v>27.190398483260005</v>
      </c>
      <c r="H69" s="11">
        <v>4.0643346013841564</v>
      </c>
      <c r="I69" s="11">
        <v>4.6835518430137091</v>
      </c>
      <c r="J69" s="12">
        <v>5197</v>
      </c>
      <c r="K69" s="11">
        <v>21.377291739910003</v>
      </c>
      <c r="L69" s="11">
        <v>4.1133907523398117</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1385</v>
      </c>
      <c r="W69" s="11">
        <v>4.4935576991600001</v>
      </c>
      <c r="X69" s="11">
        <v>3.2444459921732851</v>
      </c>
      <c r="Y69" s="11">
        <v>4.6546338426500649</v>
      </c>
      <c r="Z69" s="12">
        <v>337</v>
      </c>
      <c r="AA69" s="11">
        <v>1.24147276604</v>
      </c>
      <c r="AB69" s="11">
        <v>3.6838954481899111</v>
      </c>
      <c r="AC69" s="23">
        <v>4.6672917199028712</v>
      </c>
    </row>
    <row r="70" spans="1:29" ht="15" thickBot="1" x14ac:dyDescent="0.35">
      <c r="A70" s="42">
        <v>45777</v>
      </c>
      <c r="B70" s="12">
        <v>8191</v>
      </c>
      <c r="C70" s="11">
        <v>32.348019688450002</v>
      </c>
      <c r="D70" s="11">
        <v>3.949214954028812</v>
      </c>
      <c r="E70" s="11">
        <v>4.6324165010012983</v>
      </c>
      <c r="F70" s="12">
        <v>6404</v>
      </c>
      <c r="G70" s="11">
        <v>26.084270500399999</v>
      </c>
      <c r="H70" s="11">
        <v>4.0731215647095569</v>
      </c>
      <c r="I70" s="11">
        <v>4.6458842741562165</v>
      </c>
      <c r="J70" s="12">
        <v>4950</v>
      </c>
      <c r="K70" s="11">
        <v>20.578726389379998</v>
      </c>
      <c r="L70" s="11">
        <v>4.1573184625010091</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1430</v>
      </c>
      <c r="W70" s="11">
        <v>4.8337862490500001</v>
      </c>
      <c r="X70" s="11">
        <v>3.3802701042307692</v>
      </c>
      <c r="Y70" s="11">
        <v>4.627764373507139</v>
      </c>
      <c r="Z70" s="12">
        <v>357</v>
      </c>
      <c r="AA70" s="11">
        <v>1.4299629389999999</v>
      </c>
      <c r="AB70" s="11">
        <v>4.0054984285714283</v>
      </c>
      <c r="AC70" s="23">
        <v>4.4024737247704993</v>
      </c>
    </row>
    <row r="71" spans="1:29" ht="15" thickBot="1" x14ac:dyDescent="0.35">
      <c r="A71" s="42">
        <v>45808</v>
      </c>
      <c r="B71" s="12">
        <v>8477</v>
      </c>
      <c r="C71" s="11">
        <v>34.051487588969998</v>
      </c>
      <c r="D71" s="11">
        <v>4.0169266944638427</v>
      </c>
      <c r="E71" s="11">
        <v>4.5903101453850805</v>
      </c>
      <c r="F71" s="12">
        <v>6582</v>
      </c>
      <c r="G71" s="11">
        <v>27.286703037199999</v>
      </c>
      <c r="H71" s="11">
        <v>4.1456552776055915</v>
      </c>
      <c r="I71" s="11">
        <v>4.5951778458587276</v>
      </c>
      <c r="J71" s="12">
        <v>5057</v>
      </c>
      <c r="K71" s="11">
        <v>21.497078095509998</v>
      </c>
      <c r="L71" s="11">
        <v>4.2509547351216135</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1537</v>
      </c>
      <c r="W71" s="11">
        <v>5.4778686960799998</v>
      </c>
      <c r="X71" s="11">
        <v>3.564000452882238</v>
      </c>
      <c r="Y71" s="11">
        <v>4.56791028379876</v>
      </c>
      <c r="Z71" s="12">
        <v>358</v>
      </c>
      <c r="AA71" s="11">
        <v>1.28691585569</v>
      </c>
      <c r="AB71" s="11">
        <v>3.5947370270670391</v>
      </c>
      <c r="AC71" s="23">
        <v>4.5824463859376507</v>
      </c>
    </row>
    <row r="72" spans="1:29" ht="15" thickBot="1" x14ac:dyDescent="0.35">
      <c r="A72" s="42">
        <v>45838</v>
      </c>
      <c r="B72" s="12">
        <v>9098</v>
      </c>
      <c r="C72" s="11">
        <v>36.98962223489</v>
      </c>
      <c r="D72" s="11">
        <v>4.0656872098142447</v>
      </c>
      <c r="E72" s="11">
        <v>4.5538138970126809</v>
      </c>
      <c r="F72" s="12">
        <v>6935</v>
      </c>
      <c r="G72" s="11">
        <v>29.24986248938</v>
      </c>
      <c r="H72" s="11">
        <v>4.2177162926286957</v>
      </c>
      <c r="I72" s="11">
        <v>4.5641017763145904</v>
      </c>
      <c r="J72" s="12">
        <v>5373</v>
      </c>
      <c r="K72" s="11">
        <v>23.0691873498</v>
      </c>
      <c r="L72" s="11">
        <v>4.2935394285873807</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1804</v>
      </c>
      <c r="W72" s="11">
        <v>6.3738432850499995</v>
      </c>
      <c r="X72" s="11">
        <v>3.5331725526884696</v>
      </c>
      <c r="Y72" s="11">
        <v>4.513627870162181</v>
      </c>
      <c r="Z72" s="12">
        <v>359</v>
      </c>
      <c r="AA72" s="11">
        <v>1.3659164604599998</v>
      </c>
      <c r="AB72" s="11">
        <v>3.8047812269080774</v>
      </c>
      <c r="AC72" s="23">
        <v>4.5210303273064936</v>
      </c>
    </row>
    <row r="73" spans="1:29" ht="15" thickBot="1" x14ac:dyDescent="0.35">
      <c r="A73" s="42">
        <v>45869</v>
      </c>
      <c r="B73" s="12">
        <v>9188</v>
      </c>
      <c r="C73" s="11">
        <v>37.805359578380006</v>
      </c>
      <c r="D73" s="11">
        <v>4.1146451434893345</v>
      </c>
      <c r="E73" s="11">
        <v>4.520065468443704</v>
      </c>
      <c r="F73" s="12">
        <v>6996</v>
      </c>
      <c r="G73" s="11">
        <v>29.95850714138</v>
      </c>
      <c r="H73" s="11">
        <v>4.2822337251829614</v>
      </c>
      <c r="I73" s="107">
        <v>4.5255302845961838</v>
      </c>
      <c r="J73" s="12">
        <v>5494</v>
      </c>
      <c r="K73" s="11">
        <v>24.067682571380001</v>
      </c>
      <c r="L73" s="11">
        <v>4.3807212543465601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1835</v>
      </c>
      <c r="W73" s="11">
        <v>6.5287061309999999</v>
      </c>
      <c r="X73" s="11">
        <v>3.5578780005449593</v>
      </c>
      <c r="Y73" s="11">
        <v>4.4896268230956569</v>
      </c>
      <c r="Z73" s="12">
        <v>357</v>
      </c>
      <c r="AA73" s="11">
        <v>1.318146306</v>
      </c>
      <c r="AB73" s="11">
        <v>3.6922865714285713</v>
      </c>
      <c r="AC73" s="23">
        <v>4.5466233980251358</v>
      </c>
    </row>
    <row r="74" spans="1:29" x14ac:dyDescent="0.3"/>
    <row r="75" spans="1:29" x14ac:dyDescent="0.3"/>
    <row r="76" spans="1:29" x14ac:dyDescent="0.3"/>
    <row r="77" spans="1:29" x14ac:dyDescent="0.3"/>
    <row r="78" spans="1:29" x14ac:dyDescent="0.3"/>
    <row r="79" spans="1:29" x14ac:dyDescent="0.3"/>
    <row r="80" spans="1:29" x14ac:dyDescent="0.3"/>
    <row r="1048576" ht="39" hidden="1"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66" activePane="bottomRight" state="frozen"/>
      <selection activeCell="A64" sqref="A64"/>
      <selection pane="topRight" activeCell="A64" sqref="A64"/>
      <selection pane="bottomLeft" activeCell="A64" sqref="A64"/>
      <selection pane="bottomRight" activeCell="I73" sqref="I73"/>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5" t="s">
        <v>45</v>
      </c>
      <c r="B2" s="35"/>
      <c r="C2" s="35"/>
      <c r="D2" s="35"/>
      <c r="E2" s="35"/>
      <c r="F2" s="8"/>
    </row>
    <row r="3" spans="1:31" ht="14.25" customHeight="1" thickBot="1" x14ac:dyDescent="0.65">
      <c r="A3" s="9"/>
      <c r="B3" s="132" t="s">
        <v>26</v>
      </c>
      <c r="C3" s="133"/>
      <c r="D3" s="133"/>
      <c r="E3" s="134"/>
      <c r="F3" s="8"/>
    </row>
    <row r="4" spans="1:31" ht="15" thickBot="1" x14ac:dyDescent="0.35">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 thickBot="1" x14ac:dyDescent="0.35">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5">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5">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5">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5">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5">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5">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5">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5">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5">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5">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5">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5">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5">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5">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5">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5">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5">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5">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5">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5">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5">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5">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5">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5">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5">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5">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5">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5">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5">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5">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5">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5">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5">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5">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5">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5">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5">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5">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5">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5">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5">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5">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5">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5">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5">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5">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5">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5">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5">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5">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5">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5">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5">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5">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5">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5">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5">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5">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5">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5">
      <c r="A67" s="42">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5">
      <c r="A68" s="42">
        <v>45716</v>
      </c>
      <c r="B68" s="12">
        <v>6051</v>
      </c>
      <c r="C68" s="11">
        <v>23.524694789190001</v>
      </c>
      <c r="D68" s="11">
        <v>3.8877367028904315</v>
      </c>
      <c r="E68" s="11">
        <v>4.7133666138492822</v>
      </c>
      <c r="F68" s="12">
        <v>4847</v>
      </c>
      <c r="G68" s="11">
        <v>19.51122028667</v>
      </c>
      <c r="H68" s="11">
        <v>4.0254219696038787</v>
      </c>
      <c r="I68" s="11">
        <v>4.7201921679790653</v>
      </c>
      <c r="J68" s="12">
        <v>3884</v>
      </c>
      <c r="K68" s="11">
        <v>16.111967932709998</v>
      </c>
      <c r="L68" s="11">
        <v>4.1482924646524202</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987</v>
      </c>
      <c r="W68" s="11">
        <v>3.2946886534699997</v>
      </c>
      <c r="X68" s="11">
        <v>3.338083742117528</v>
      </c>
      <c r="Y68" s="11">
        <v>4.673067720665439</v>
      </c>
      <c r="Z68" s="12">
        <v>217</v>
      </c>
      <c r="AA68" s="11">
        <v>0.71878584904999998</v>
      </c>
      <c r="AB68" s="11">
        <v>3.3123771845622119</v>
      </c>
      <c r="AC68" s="23">
        <v>4.7128065247975686</v>
      </c>
    </row>
    <row r="69" spans="1:29" ht="16.5" customHeight="1" thickBot="1" x14ac:dyDescent="0.35">
      <c r="A69" s="42">
        <v>45747</v>
      </c>
      <c r="B69" s="12">
        <v>7723</v>
      </c>
      <c r="C69" s="11">
        <v>30.334364948460003</v>
      </c>
      <c r="D69" s="11">
        <v>3.9277955390987964</v>
      </c>
      <c r="E69" s="11">
        <v>4.6750288559307194</v>
      </c>
      <c r="F69" s="12">
        <v>6162</v>
      </c>
      <c r="G69" s="11">
        <v>25.085972483260004</v>
      </c>
      <c r="H69" s="11">
        <v>4.0710763523628692</v>
      </c>
      <c r="I69" s="11">
        <v>4.6797178824495651</v>
      </c>
      <c r="J69" s="12">
        <v>4771</v>
      </c>
      <c r="K69" s="11">
        <v>19.696987739910004</v>
      </c>
      <c r="L69" s="11">
        <v>4.1284820247138976</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1266</v>
      </c>
      <c r="W69" s="11">
        <v>4.1461435271599996</v>
      </c>
      <c r="X69" s="11">
        <v>3.2749948871721957</v>
      </c>
      <c r="Y69" s="11">
        <v>4.6465642735062627</v>
      </c>
      <c r="Z69" s="12">
        <v>295</v>
      </c>
      <c r="AA69" s="11">
        <v>1.10224893804</v>
      </c>
      <c r="AB69" s="11">
        <v>3.7364370781016945</v>
      </c>
      <c r="AC69" s="23">
        <v>4.6753821826012869</v>
      </c>
    </row>
    <row r="70" spans="1:29" ht="16.5" customHeight="1" thickBot="1" x14ac:dyDescent="0.35">
      <c r="A70" s="42">
        <v>45777</v>
      </c>
      <c r="B70" s="12">
        <v>7603</v>
      </c>
      <c r="C70" s="11">
        <v>30.29899110945</v>
      </c>
      <c r="D70" s="11">
        <v>3.9851362763974745</v>
      </c>
      <c r="E70" s="11">
        <v>4.628678718620753</v>
      </c>
      <c r="F70" s="12">
        <v>5939</v>
      </c>
      <c r="G70" s="11">
        <v>24.411443921399997</v>
      </c>
      <c r="H70" s="11">
        <v>4.110362674086546</v>
      </c>
      <c r="I70" s="11">
        <v>4.6437807456267812</v>
      </c>
      <c r="J70" s="12">
        <v>4581</v>
      </c>
      <c r="K70" s="11">
        <v>19.184220810379998</v>
      </c>
      <c r="L70" s="11">
        <v>4.1877801376075086</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1344</v>
      </c>
      <c r="W70" s="11">
        <v>4.5749132490500006</v>
      </c>
      <c r="X70" s="11">
        <v>3.4039533103050599</v>
      </c>
      <c r="Y70" s="11">
        <v>4.6185990711168055</v>
      </c>
      <c r="Z70" s="12">
        <v>320</v>
      </c>
      <c r="AA70" s="11">
        <v>1.3126339389999999</v>
      </c>
      <c r="AB70" s="11">
        <v>4.1019810593750003</v>
      </c>
      <c r="AC70" s="23">
        <v>4.3829523490197522</v>
      </c>
    </row>
    <row r="71" spans="1:29" ht="16.5" customHeight="1" thickBot="1" x14ac:dyDescent="0.35">
      <c r="A71" s="42">
        <v>45808</v>
      </c>
      <c r="B71" s="12">
        <v>7840</v>
      </c>
      <c r="C71" s="11">
        <v>31.635456511970002</v>
      </c>
      <c r="D71" s="11">
        <v>4.0351347591798472</v>
      </c>
      <c r="E71" s="11">
        <v>4.5887097371626764</v>
      </c>
      <c r="F71" s="12">
        <v>6102</v>
      </c>
      <c r="G71" s="11">
        <v>25.4392869602</v>
      </c>
      <c r="H71" s="11">
        <v>4.1690080236315961</v>
      </c>
      <c r="I71" s="11">
        <v>4.5954471155943279</v>
      </c>
      <c r="J71" s="12">
        <v>4690</v>
      </c>
      <c r="K71" s="11">
        <v>19.969766864509999</v>
      </c>
      <c r="L71" s="11">
        <v>4.257946026547974</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1430</v>
      </c>
      <c r="W71" s="11">
        <v>5.0883016960800003</v>
      </c>
      <c r="X71" s="11">
        <v>3.5582529343216782</v>
      </c>
      <c r="Y71" s="11">
        <v>4.5586019944518723</v>
      </c>
      <c r="Z71" s="12">
        <v>308</v>
      </c>
      <c r="AA71" s="11">
        <v>1.1078678556900001</v>
      </c>
      <c r="AB71" s="11">
        <v>3.596973557435065</v>
      </c>
      <c r="AC71" s="23">
        <v>4.5722846510043595</v>
      </c>
    </row>
    <row r="72" spans="1:29" ht="16.5" customHeight="1" thickBot="1" x14ac:dyDescent="0.35">
      <c r="A72" s="42">
        <v>45838</v>
      </c>
      <c r="B72" s="12">
        <v>8525</v>
      </c>
      <c r="C72" s="11">
        <v>34.800075844889996</v>
      </c>
      <c r="D72" s="11">
        <v>4.0821203337114369</v>
      </c>
      <c r="E72" s="11">
        <v>4.5523250256264518</v>
      </c>
      <c r="F72" s="12">
        <v>6501</v>
      </c>
      <c r="G72" s="11">
        <v>27.538087099379997</v>
      </c>
      <c r="H72" s="11">
        <v>4.2359770957360396</v>
      </c>
      <c r="I72" s="11">
        <v>4.5636427081918214</v>
      </c>
      <c r="J72" s="12">
        <v>5020</v>
      </c>
      <c r="K72" s="11">
        <v>21.7007700998</v>
      </c>
      <c r="L72" s="11">
        <v>4.3228625696812744</v>
      </c>
      <c r="M72" s="11">
        <v>4.5633762274625251</v>
      </c>
      <c r="N72" s="12">
        <v>1084</v>
      </c>
      <c r="O72" s="11">
        <v>4.4880615878099999</v>
      </c>
      <c r="P72" s="11">
        <v>4.1402782175369</v>
      </c>
      <c r="Q72" s="11">
        <v>4.509399227449058</v>
      </c>
      <c r="R72" s="12">
        <v>397</v>
      </c>
      <c r="S72" s="11">
        <v>1.34925541177</v>
      </c>
      <c r="T72" s="11">
        <v>3.398628241234257</v>
      </c>
      <c r="U72" s="11">
        <v>4.7483600842935303</v>
      </c>
      <c r="V72" s="12">
        <v>1706</v>
      </c>
      <c r="W72" s="11">
        <v>6.0416255300499992</v>
      </c>
      <c r="X72" s="11">
        <v>3.5413983177315354</v>
      </c>
      <c r="Y72" s="11">
        <v>4.5085957311512352</v>
      </c>
      <c r="Z72" s="12">
        <v>318</v>
      </c>
      <c r="AA72" s="11">
        <v>1.2203632154599997</v>
      </c>
      <c r="AB72" s="11">
        <v>3.8376201744025149</v>
      </c>
      <c r="AC72" s="23">
        <v>4.513425699807434</v>
      </c>
    </row>
    <row r="73" spans="1:29" ht="16.5" customHeight="1" thickBot="1" x14ac:dyDescent="0.35">
      <c r="A73" s="42">
        <v>45869</v>
      </c>
      <c r="B73" s="12">
        <v>8660</v>
      </c>
      <c r="C73" s="11">
        <v>35.707633578380005</v>
      </c>
      <c r="D73" s="11">
        <v>4.123283323138569</v>
      </c>
      <c r="E73" s="11">
        <v>4.5153598351828315</v>
      </c>
      <c r="F73" s="12">
        <v>6591</v>
      </c>
      <c r="G73" s="11">
        <v>28.274606141380001</v>
      </c>
      <c r="H73" s="11">
        <v>4.2898810713670166</v>
      </c>
      <c r="I73" s="107">
        <v>4.5217194481976337</v>
      </c>
      <c r="J73" s="12">
        <v>5162</v>
      </c>
      <c r="K73" s="11">
        <v>22.691010571380001</v>
      </c>
      <c r="L73" s="11">
        <v>4.3957788786090672</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1750</v>
      </c>
      <c r="W73" s="11">
        <v>6.2375570280000003</v>
      </c>
      <c r="X73" s="11">
        <v>3.5643183017142857</v>
      </c>
      <c r="Y73" s="11">
        <v>4.4820093645557719</v>
      </c>
      <c r="Z73" s="12">
        <v>319</v>
      </c>
      <c r="AA73" s="11">
        <v>1.1954704089999999</v>
      </c>
      <c r="AB73" s="11">
        <v>3.7475561410658309</v>
      </c>
      <c r="AC73" s="23">
        <v>4.5389571647607392</v>
      </c>
    </row>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67" activePane="bottomRight" state="frozen"/>
      <selection activeCell="A64" sqref="A64"/>
      <selection pane="topRight" activeCell="A64" sqref="A64"/>
      <selection pane="bottomLeft" activeCell="A64" sqref="A64"/>
      <selection pane="bottomRight" activeCell="I73" sqref="I73"/>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5" t="s">
        <v>28</v>
      </c>
      <c r="B2" s="35"/>
      <c r="C2" s="35"/>
      <c r="D2" s="35"/>
      <c r="E2" s="35"/>
      <c r="F2" s="8"/>
    </row>
    <row r="3" spans="1:31" ht="14.25" customHeight="1" thickBot="1" x14ac:dyDescent="0.65">
      <c r="A3" s="9"/>
      <c r="B3" s="132" t="s">
        <v>26</v>
      </c>
      <c r="C3" s="133"/>
      <c r="D3" s="133"/>
      <c r="E3" s="134"/>
      <c r="F3" s="8"/>
    </row>
    <row r="4" spans="1:31" ht="15" thickBot="1" x14ac:dyDescent="0.35">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 thickBot="1" x14ac:dyDescent="0.35">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5">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5">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5">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5">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5">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5">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5">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5">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5">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5">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5">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5">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5">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5">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5">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5">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5">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5">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5">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5">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5">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5">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5">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5">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5">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5">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5">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5">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5">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5">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5">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5">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5">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5">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5">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5">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5">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5">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5">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5">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5">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5">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5">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5">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5">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5">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5">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5">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5">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5">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5">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5">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5">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5">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5">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5">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5">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5">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5">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5">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5">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5">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5">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5">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35">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35">
      <c r="A73" s="42">
        <v>45869</v>
      </c>
      <c r="B73" s="12">
        <v>528</v>
      </c>
      <c r="C73" s="11">
        <v>2.0977259999999998</v>
      </c>
      <c r="D73" s="11">
        <v>3.9729659090909086</v>
      </c>
      <c r="E73" s="11">
        <v>4.6001650754626677</v>
      </c>
      <c r="F73" s="12">
        <v>405</v>
      </c>
      <c r="G73" s="11">
        <v>1.6839009999999999</v>
      </c>
      <c r="H73" s="11">
        <v>4.1577802469135801</v>
      </c>
      <c r="I73" s="107">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4" zeroHeight="1" x14ac:dyDescent="0.3"/>
  <cols>
    <col min="1" max="1" width="152.5546875" customWidth="1"/>
    <col min="2" max="16384" width="9.109375" hidden="1"/>
  </cols>
  <sheetData>
    <row r="1" spans="1:1" ht="337.65" customHeight="1" x14ac:dyDescent="0.3">
      <c r="A1" s="92" t="s">
        <v>29</v>
      </c>
    </row>
    <row r="2" spans="1:1" ht="51.75" customHeight="1" x14ac:dyDescent="0.3">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2025-08-11T17:29:07Z</dcterms:modified>
</cp:coreProperties>
</file>