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X:\__HypomonitorWEB\"/>
    </mc:Choice>
  </mc:AlternateContent>
  <xr:revisionPtr revIDLastSave="0" documentId="8_{71010970-81B1-4D92-8C5C-61AA65173248}" xr6:coauthVersionLast="47" xr6:coauthVersionMax="47" xr10:uidLastSave="{00000000-0000-0000-0000-000000000000}"/>
  <bookViews>
    <workbookView xWindow="2064" yWindow="312" windowWidth="28764" windowHeight="17076"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2" i="3" l="1"/>
  <c r="F5" i="2"/>
  <c r="G8" i="2" s="1"/>
  <c r="H6" i="2"/>
  <c r="M8" i="8"/>
  <c r="M7" i="8"/>
  <c r="M6" i="8"/>
  <c r="L8" i="8"/>
  <c r="L7" i="8"/>
  <c r="L6" i="8"/>
  <c r="L11" i="8" s="1"/>
  <c r="K8" i="8"/>
  <c r="K7" i="8"/>
  <c r="K6" i="8"/>
  <c r="E8" i="8"/>
  <c r="E12" i="8" s="1"/>
  <c r="D8" i="8"/>
  <c r="C8" i="8"/>
  <c r="E7" i="8"/>
  <c r="D7" i="8"/>
  <c r="D11" i="8" s="1"/>
  <c r="C7" i="8"/>
  <c r="C12" i="8" s="1"/>
  <c r="E6" i="8"/>
  <c r="D6" i="8"/>
  <c r="C6" i="8"/>
  <c r="J7" i="8"/>
  <c r="J8" i="8" s="1"/>
  <c r="B7" i="8"/>
  <c r="B8" i="8" s="1"/>
  <c r="D231" i="3"/>
  <c r="I9" i="2" l="1"/>
  <c r="D10" i="2"/>
  <c r="L12" i="8"/>
  <c r="E11" i="8"/>
  <c r="M12" i="8"/>
  <c r="M11" i="8"/>
  <c r="K12" i="8"/>
  <c r="K11" i="8"/>
  <c r="C11" i="8"/>
  <c r="D12" i="8"/>
  <c r="G10" i="2"/>
  <c r="E8" i="2"/>
  <c r="F10" i="2"/>
  <c r="I8" i="2"/>
  <c r="G9" i="2"/>
  <c r="I10" i="2"/>
  <c r="D9" i="2"/>
  <c r="F9" i="2"/>
  <c r="I11" i="2"/>
  <c r="G11" i="2"/>
  <c r="E9" i="2"/>
  <c r="F11" i="2"/>
  <c r="E11" i="2"/>
  <c r="F8" i="2"/>
  <c r="D11" i="2"/>
  <c r="E10" i="2"/>
  <c r="D230" i="3"/>
  <c r="D229" i="3" l="1"/>
  <c r="D228" i="3"/>
  <c r="D227" i="3"/>
  <c r="D226" i="3"/>
  <c r="D225" i="3"/>
  <c r="D224" i="3"/>
  <c r="D223" i="3"/>
  <c r="D222" i="3"/>
  <c r="D221" i="3" l="1"/>
  <c r="D220" i="3" l="1"/>
  <c r="D196" i="3" l="1"/>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D8" i="2" l="1"/>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H9" i="2" l="1"/>
  <c r="H10" i="2"/>
  <c r="H11" i="2"/>
  <c r="H8" i="2"/>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<sst xmlns="http://schemas.openxmlformats.org/spreadsheetml/2006/main" count="160" uniqueCount="54">
  <si>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</si>
  <si>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</si>
  <si>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</si>
  <si>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</si>
  <si>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</si>
  <si>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</si>
  <si>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</si>
  <si>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</si>
  <si>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</si>
  <si>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</si>
  <si>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</si>
  <si>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</si>
  <si>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</si>
  <si>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</si>
  <si>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</si>
  <si>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</si>
  <si>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</si>
  <si>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</si>
  <si>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</si>
  <si>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</si>
  <si>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</si>
  <si>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</si>
  <si>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</si>
  <si>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</si>
  <si>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</si>
  <si>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</si>
  <si>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</si>
  <si>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</si>
  <si>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</si>
  <si>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banky bez stavebních spořitelen</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</si>
  <si>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</si>
  <si>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</si>
  <si>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</si>
  <si>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</si>
  <si>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https://www.cnb.cz/cnb/STAT.ARADY_PKG.PARAMETRY_SESTAVY?p_sestuid=60261&amp;p_strid=AAABAD&amp;p_lang=CS
UK 2</t>
  </si>
  <si>
    <t>https://www.cnb.cz/cnb/STAT.ARADY_PKG.PARAMETRY_SESTAVY?p_sestuid=60261&amp;p_strid=AAABAD&amp;p_lang=CS
UK 1</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</si>
  <si>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</si>
  <si>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</si>
  <si>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</si>
  <si>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</si>
  <si>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</si>
  <si>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</si>
  <si>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</si>
  <si>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</si>
  <si>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</si>
  <si>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</si>
  <si>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</si>
  <si>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</si>
  <si>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</si>
  <si>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</si>
  <si>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</si>
  <si>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</si>
  <si>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Leden 2023</t>
  </si>
  <si>
    <t>ČBA Hypomonitor leden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</si>
</sst>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2" fontId="0" fillId="2" borderId="0" xfId="0" applyNumberForma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historie'!$A$64:$A$232</c:f>
              <c:numCache>
                <c:formatCode>m/d/yyyy</c:formatCode>
                <c:ptCount val="169"/>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43100</c:v>
                </c:pt>
                <c:pt idx="108">
                  <c:v>43131</c:v>
                </c:pt>
                <c:pt idx="109">
                  <c:v>43159</c:v>
                </c:pt>
                <c:pt idx="110">
                  <c:v>43190</c:v>
                </c:pt>
                <c:pt idx="111">
                  <c:v>43220</c:v>
                </c:pt>
                <c:pt idx="112">
                  <c:v>43251</c:v>
                </c:pt>
                <c:pt idx="113">
                  <c:v>43281</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44681</c:v>
                </c:pt>
                <c:pt idx="160">
                  <c:v>44712</c:v>
                </c:pt>
                <c:pt idx="161">
                  <c:v>44742</c:v>
                </c:pt>
                <c:pt idx="162">
                  <c:v>44773</c:v>
                </c:pt>
                <c:pt idx="163">
                  <c:v>44804</c:v>
                </c:pt>
                <c:pt idx="164">
                  <c:v>44834</c:v>
                </c:pt>
                <c:pt idx="165">
                  <c:v>44865</c:v>
                </c:pt>
                <c:pt idx="166">
                  <c:v>44895</c:v>
                </c:pt>
                <c:pt idx="167">
                  <c:v>44926</c:v>
                </c:pt>
                <c:pt idx="168">
                  <c:v>44957</c:v>
                </c:pt>
              </c:numCache>
            </c:numRef>
          </c:cat>
          <c:val>
            <c:numRef>
              <c:f>'Úrokové sazby - historie'!$B$64:$B$232</c:f>
              <c:numCache>
                <c:formatCode>0.00</c:formatCode>
                <c:ptCount val="169"/>
                <c:pt idx="0">
                  <c:v>5.75</c:v>
                </c:pt>
                <c:pt idx="1">
                  <c:v>5.77</c:v>
                </c:pt>
                <c:pt idx="2">
                  <c:v>5.68</c:v>
                </c:pt>
                <c:pt idx="3">
                  <c:v>5.68</c:v>
                </c:pt>
                <c:pt idx="4">
                  <c:v>5.71</c:v>
                </c:pt>
                <c:pt idx="5">
                  <c:v>5.71</c:v>
                </c:pt>
                <c:pt idx="6">
                  <c:v>5.75</c:v>
                </c:pt>
                <c:pt idx="7">
                  <c:v>5.73</c:v>
                </c:pt>
                <c:pt idx="8">
                  <c:v>5.71</c:v>
                </c:pt>
                <c:pt idx="9">
                  <c:v>5.69</c:v>
                </c:pt>
                <c:pt idx="10">
                  <c:v>5.67</c:v>
                </c:pt>
                <c:pt idx="11">
                  <c:v>5.66</c:v>
                </c:pt>
                <c:pt idx="12">
                  <c:v>5.52</c:v>
                </c:pt>
                <c:pt idx="13">
                  <c:v>5.47</c:v>
                </c:pt>
                <c:pt idx="14">
                  <c:v>5.4</c:v>
                </c:pt>
                <c:pt idx="15">
                  <c:v>5.3</c:v>
                </c:pt>
                <c:pt idx="16">
                  <c:v>5.13</c:v>
                </c:pt>
                <c:pt idx="17">
                  <c:v>5.01</c:v>
                </c:pt>
                <c:pt idx="18">
                  <c:v>4.91</c:v>
                </c:pt>
                <c:pt idx="19">
                  <c:v>4.87</c:v>
                </c:pt>
                <c:pt idx="20">
                  <c:v>4.6500000000000004</c:v>
                </c:pt>
                <c:pt idx="21">
                  <c:v>4.5599999999999996</c:v>
                </c:pt>
                <c:pt idx="22">
                  <c:v>4.47</c:v>
                </c:pt>
                <c:pt idx="23">
                  <c:v>4.4000000000000004</c:v>
                </c:pt>
                <c:pt idx="24">
                  <c:v>4.37</c:v>
                </c:pt>
                <c:pt idx="25">
                  <c:v>4.4000000000000004</c:v>
                </c:pt>
                <c:pt idx="26">
                  <c:v>4.32</c:v>
                </c:pt>
                <c:pt idx="27">
                  <c:v>4.32</c:v>
                </c:pt>
                <c:pt idx="28">
                  <c:v>4.24</c:v>
                </c:pt>
                <c:pt idx="29">
                  <c:v>4.2300000000000004</c:v>
                </c:pt>
                <c:pt idx="30">
                  <c:v>4.2</c:v>
                </c:pt>
                <c:pt idx="31">
                  <c:v>4.1900000000000004</c:v>
                </c:pt>
                <c:pt idx="32">
                  <c:v>4.04</c:v>
                </c:pt>
                <c:pt idx="33">
                  <c:v>3.91</c:v>
                </c:pt>
                <c:pt idx="34">
                  <c:v>3.76</c:v>
                </c:pt>
                <c:pt idx="35">
                  <c:v>3.72</c:v>
                </c:pt>
                <c:pt idx="36">
                  <c:v>3.72</c:v>
                </c:pt>
                <c:pt idx="37">
                  <c:v>3.73</c:v>
                </c:pt>
                <c:pt idx="38">
                  <c:v>3.75</c:v>
                </c:pt>
                <c:pt idx="39">
                  <c:v>3.81</c:v>
                </c:pt>
                <c:pt idx="40">
                  <c:v>3.76</c:v>
                </c:pt>
                <c:pt idx="41">
                  <c:v>3.71</c:v>
                </c:pt>
                <c:pt idx="42">
                  <c:v>3.65</c:v>
                </c:pt>
                <c:pt idx="43">
                  <c:v>3.61</c:v>
                </c:pt>
                <c:pt idx="44">
                  <c:v>3.59</c:v>
                </c:pt>
                <c:pt idx="45">
                  <c:v>3.48</c:v>
                </c:pt>
                <c:pt idx="46">
                  <c:v>3.34</c:v>
                </c:pt>
                <c:pt idx="47">
                  <c:v>3.28</c:v>
                </c:pt>
                <c:pt idx="48">
                  <c:v>3.35</c:v>
                </c:pt>
                <c:pt idx="49">
                  <c:v>3.38</c:v>
                </c:pt>
                <c:pt idx="50">
                  <c:v>3.28</c:v>
                </c:pt>
                <c:pt idx="51">
                  <c:v>3.21</c:v>
                </c:pt>
                <c:pt idx="52">
                  <c:v>3.13</c:v>
                </c:pt>
                <c:pt idx="53">
                  <c:v>3.06</c:v>
                </c:pt>
                <c:pt idx="54">
                  <c:v>3.12</c:v>
                </c:pt>
                <c:pt idx="55">
                  <c:v>3.14</c:v>
                </c:pt>
                <c:pt idx="56">
                  <c:v>3.1</c:v>
                </c:pt>
                <c:pt idx="57">
                  <c:v>3.17</c:v>
                </c:pt>
                <c:pt idx="58">
                  <c:v>3.16</c:v>
                </c:pt>
                <c:pt idx="59">
                  <c:v>3.15</c:v>
                </c:pt>
                <c:pt idx="60">
                  <c:v>3.29</c:v>
                </c:pt>
                <c:pt idx="61">
                  <c:v>3.23</c:v>
                </c:pt>
                <c:pt idx="62">
                  <c:v>3.1</c:v>
                </c:pt>
                <c:pt idx="63">
                  <c:v>3.05</c:v>
                </c:pt>
                <c:pt idx="64">
                  <c:v>3</c:v>
                </c:pt>
                <c:pt idx="65">
                  <c:v>2.95</c:v>
                </c:pt>
                <c:pt idx="66">
                  <c:v>2.9</c:v>
                </c:pt>
                <c:pt idx="67">
                  <c:v>2.87</c:v>
                </c:pt>
                <c:pt idx="68">
                  <c:v>2.77</c:v>
                </c:pt>
                <c:pt idx="69">
                  <c:v>2.75</c:v>
                </c:pt>
                <c:pt idx="70">
                  <c:v>2.66</c:v>
                </c:pt>
                <c:pt idx="71">
                  <c:v>2.57</c:v>
                </c:pt>
                <c:pt idx="72">
                  <c:v>2.65</c:v>
                </c:pt>
                <c:pt idx="73">
                  <c:v>2.5099999999999998</c:v>
                </c:pt>
                <c:pt idx="74">
                  <c:v>2.38</c:v>
                </c:pt>
                <c:pt idx="75">
                  <c:v>2.37</c:v>
                </c:pt>
                <c:pt idx="76">
                  <c:v>2.2999999999999998</c:v>
                </c:pt>
                <c:pt idx="77">
                  <c:v>2.25</c:v>
                </c:pt>
                <c:pt idx="78">
                  <c:v>2.2999999999999998</c:v>
                </c:pt>
                <c:pt idx="79">
                  <c:v>2.29</c:v>
                </c:pt>
                <c:pt idx="80">
                  <c:v>2.2999999999999998</c:v>
                </c:pt>
                <c:pt idx="81">
                  <c:v>2.3199999999999998</c:v>
                </c:pt>
                <c:pt idx="82">
                  <c:v>2.2799999999999998</c:v>
                </c:pt>
                <c:pt idx="83">
                  <c:v>2.2200000000000002</c:v>
                </c:pt>
                <c:pt idx="84">
                  <c:v>2.2999999999999998</c:v>
                </c:pt>
                <c:pt idx="85">
                  <c:v>2.25</c:v>
                </c:pt>
                <c:pt idx="86">
                  <c:v>2.16</c:v>
                </c:pt>
                <c:pt idx="87">
                  <c:v>2.17</c:v>
                </c:pt>
                <c:pt idx="88">
                  <c:v>2.12</c:v>
                </c:pt>
                <c:pt idx="89">
                  <c:v>2.0699999999999998</c:v>
                </c:pt>
                <c:pt idx="90">
                  <c:v>2.1</c:v>
                </c:pt>
                <c:pt idx="91">
                  <c:v>2.0299999999999998</c:v>
                </c:pt>
                <c:pt idx="92">
                  <c:v>2</c:v>
                </c:pt>
                <c:pt idx="93">
                  <c:v>2</c:v>
                </c:pt>
                <c:pt idx="94">
                  <c:v>1.91</c:v>
                </c:pt>
                <c:pt idx="95">
                  <c:v>1.96</c:v>
                </c:pt>
                <c:pt idx="96">
                  <c:v>2.06</c:v>
                </c:pt>
                <c:pt idx="97">
                  <c:v>2.02</c:v>
                </c:pt>
                <c:pt idx="98">
                  <c:v>2.06</c:v>
                </c:pt>
                <c:pt idx="99">
                  <c:v>2.09</c:v>
                </c:pt>
                <c:pt idx="100">
                  <c:v>2.1</c:v>
                </c:pt>
                <c:pt idx="101">
                  <c:v>2.11</c:v>
                </c:pt>
                <c:pt idx="102">
                  <c:v>2.11</c:v>
                </c:pt>
                <c:pt idx="103">
                  <c:v>2.1</c:v>
                </c:pt>
                <c:pt idx="104">
                  <c:v>2.12</c:v>
                </c:pt>
                <c:pt idx="105">
                  <c:v>2.17</c:v>
                </c:pt>
                <c:pt idx="106">
                  <c:v>2.19</c:v>
                </c:pt>
                <c:pt idx="107">
                  <c:v>2.2200000000000002</c:v>
                </c:pt>
                <c:pt idx="108">
                  <c:v>2.2999999999999998</c:v>
                </c:pt>
                <c:pt idx="109">
                  <c:v>2.3199999999999998</c:v>
                </c:pt>
                <c:pt idx="110">
                  <c:v>2.41</c:v>
                </c:pt>
                <c:pt idx="111">
                  <c:v>2.44</c:v>
                </c:pt>
                <c:pt idx="112">
                  <c:v>2.4300000000000002</c:v>
                </c:pt>
                <c:pt idx="113">
                  <c:v>2.4300000000000002</c:v>
                </c:pt>
                <c:pt idx="114">
                  <c:v>2.4500000000000002</c:v>
                </c:pt>
                <c:pt idx="115">
                  <c:v>2.4900000000000002</c:v>
                </c:pt>
                <c:pt idx="116">
                  <c:v>2.54</c:v>
                </c:pt>
                <c:pt idx="117">
                  <c:v>2.61</c:v>
                </c:pt>
                <c:pt idx="118">
                  <c:v>2.68</c:v>
                </c:pt>
                <c:pt idx="119">
                  <c:v>2.79</c:v>
                </c:pt>
                <c:pt idx="120">
                  <c:v>2.79</c:v>
                </c:pt>
                <c:pt idx="121">
                  <c:v>2.82</c:v>
                </c:pt>
                <c:pt idx="122">
                  <c:v>2.8</c:v>
                </c:pt>
                <c:pt idx="123">
                  <c:v>2.76</c:v>
                </c:pt>
                <c:pt idx="124">
                  <c:v>2.75</c:v>
                </c:pt>
                <c:pt idx="125">
                  <c:v>2.71</c:v>
                </c:pt>
                <c:pt idx="126">
                  <c:v>2.65</c:v>
                </c:pt>
                <c:pt idx="127">
                  <c:v>2.61</c:v>
                </c:pt>
                <c:pt idx="128">
                  <c:v>2.4900000000000002</c:v>
                </c:pt>
                <c:pt idx="129">
                  <c:v>2.42</c:v>
                </c:pt>
                <c:pt idx="130">
                  <c:v>2.38</c:v>
                </c:pt>
                <c:pt idx="131">
                  <c:v>2.35</c:v>
                </c:pt>
                <c:pt idx="132">
                  <c:v>2.38</c:v>
                </c:pt>
                <c:pt idx="133">
                  <c:v>2.4300000000000002</c:v>
                </c:pt>
                <c:pt idx="134">
                  <c:v>2.42</c:v>
                </c:pt>
                <c:pt idx="135">
                  <c:v>2.37</c:v>
                </c:pt>
                <c:pt idx="136">
                  <c:v>2.39</c:v>
                </c:pt>
                <c:pt idx="137">
                  <c:v>2.2999999999999998</c:v>
                </c:pt>
                <c:pt idx="138">
                  <c:v>2.23</c:v>
                </c:pt>
                <c:pt idx="139">
                  <c:v>2.17</c:v>
                </c:pt>
                <c:pt idx="140">
                  <c:v>2.12</c:v>
                </c:pt>
                <c:pt idx="141">
                  <c:v>2.08</c:v>
                </c:pt>
                <c:pt idx="142">
                  <c:v>2.04</c:v>
                </c:pt>
                <c:pt idx="143">
                  <c:v>2.0099999999999998</c:v>
                </c:pt>
                <c:pt idx="144">
                  <c:v>1.99</c:v>
                </c:pt>
                <c:pt idx="145">
                  <c:v>1.99</c:v>
                </c:pt>
                <c:pt idx="146">
                  <c:v>1.98</c:v>
                </c:pt>
                <c:pt idx="147">
                  <c:v>2.0099999999999998</c:v>
                </c:pt>
                <c:pt idx="148">
                  <c:v>2.06</c:v>
                </c:pt>
                <c:pt idx="149">
                  <c:v>2.12</c:v>
                </c:pt>
                <c:pt idx="150">
                  <c:v>2.2000000000000002</c:v>
                </c:pt>
                <c:pt idx="151">
                  <c:v>2.27</c:v>
                </c:pt>
                <c:pt idx="152">
                  <c:v>2.37</c:v>
                </c:pt>
                <c:pt idx="153" formatCode="General">
                  <c:v>2.48</c:v>
                </c:pt>
                <c:pt idx="154" formatCode="General">
                  <c:v>2.63</c:v>
                </c:pt>
                <c:pt idx="155" formatCode="General">
                  <c:v>2.85</c:v>
                </c:pt>
                <c:pt idx="156" formatCode="General">
                  <c:v>3.16</c:v>
                </c:pt>
                <c:pt idx="157" formatCode="General">
                  <c:v>3.46</c:v>
                </c:pt>
                <c:pt idx="158" formatCode="General">
                  <c:v>3.73</c:v>
                </c:pt>
                <c:pt idx="159" formatCode="General">
                  <c:v>3.86</c:v>
                </c:pt>
                <c:pt idx="160" formatCode="General">
                  <c:v>4.04</c:v>
                </c:pt>
                <c:pt idx="161" formatCode="General">
                  <c:v>4.26</c:v>
                </c:pt>
                <c:pt idx="162" formatCode="General">
                  <c:v>4.53</c:v>
                </c:pt>
                <c:pt idx="163" formatCode="General">
                  <c:v>4.55</c:v>
                </c:pt>
                <c:pt idx="164" formatCode="General">
                  <c:v>4.6399999999999997</c:v>
                </c:pt>
                <c:pt idx="165" formatCode="General">
                  <c:v>4.63</c:v>
                </c:pt>
                <c:pt idx="166" formatCode="General">
                  <c:v>4.6100000000000003</c:v>
                </c:pt>
                <c:pt idx="167" formatCode="General">
                  <c:v>4.68</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historie'!$A$64:$A$232</c:f>
              <c:numCache>
                <c:formatCode>m/d/yyyy</c:formatCode>
                <c:ptCount val="169"/>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43100</c:v>
                </c:pt>
                <c:pt idx="108">
                  <c:v>43131</c:v>
                </c:pt>
                <c:pt idx="109">
                  <c:v>43159</c:v>
                </c:pt>
                <c:pt idx="110">
                  <c:v>43190</c:v>
                </c:pt>
                <c:pt idx="111">
                  <c:v>43220</c:v>
                </c:pt>
                <c:pt idx="112">
                  <c:v>43251</c:v>
                </c:pt>
                <c:pt idx="113">
                  <c:v>43281</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44681</c:v>
                </c:pt>
                <c:pt idx="160">
                  <c:v>44712</c:v>
                </c:pt>
                <c:pt idx="161">
                  <c:v>44742</c:v>
                </c:pt>
                <c:pt idx="162">
                  <c:v>44773</c:v>
                </c:pt>
                <c:pt idx="163">
                  <c:v>44804</c:v>
                </c:pt>
                <c:pt idx="164">
                  <c:v>44834</c:v>
                </c:pt>
                <c:pt idx="165">
                  <c:v>44865</c:v>
                </c:pt>
                <c:pt idx="166">
                  <c:v>44895</c:v>
                </c:pt>
                <c:pt idx="167">
                  <c:v>44926</c:v>
                </c:pt>
                <c:pt idx="168">
                  <c:v>44957</c:v>
                </c:pt>
              </c:numCache>
            </c:numRef>
          </c:cat>
          <c:val>
            <c:numRef>
              <c:f>'Úrokové sazby - historie'!$C$64:$C$232</c:f>
              <c:numCache>
                <c:formatCode>0.00</c:formatCode>
                <c:ptCount val="169"/>
                <c:pt idx="60">
                  <c:v>3.2</c:v>
                </c:pt>
                <c:pt idx="61">
                  <c:v>3.13</c:v>
                </c:pt>
                <c:pt idx="62">
                  <c:v>2.99</c:v>
                </c:pt>
                <c:pt idx="63">
                  <c:v>2.97</c:v>
                </c:pt>
                <c:pt idx="64">
                  <c:v>2.88</c:v>
                </c:pt>
                <c:pt idx="65">
                  <c:v>2.83</c:v>
                </c:pt>
                <c:pt idx="66">
                  <c:v>2.76</c:v>
                </c:pt>
                <c:pt idx="67">
                  <c:v>2.72</c:v>
                </c:pt>
                <c:pt idx="68">
                  <c:v>2.56</c:v>
                </c:pt>
                <c:pt idx="69">
                  <c:v>2.57</c:v>
                </c:pt>
                <c:pt idx="70">
                  <c:v>2.5</c:v>
                </c:pt>
                <c:pt idx="71">
                  <c:v>2.4</c:v>
                </c:pt>
                <c:pt idx="72">
                  <c:v>2.46</c:v>
                </c:pt>
                <c:pt idx="73">
                  <c:v>2.34</c:v>
                </c:pt>
                <c:pt idx="74">
                  <c:v>2.19</c:v>
                </c:pt>
                <c:pt idx="75">
                  <c:v>2.15</c:v>
                </c:pt>
                <c:pt idx="76">
                  <c:v>2.1</c:v>
                </c:pt>
                <c:pt idx="77">
                  <c:v>2.0699999999999998</c:v>
                </c:pt>
                <c:pt idx="78">
                  <c:v>2.11</c:v>
                </c:pt>
                <c:pt idx="79">
                  <c:v>2.13</c:v>
                </c:pt>
                <c:pt idx="80">
                  <c:v>2.14</c:v>
                </c:pt>
                <c:pt idx="81">
                  <c:v>2.16</c:v>
                </c:pt>
                <c:pt idx="82">
                  <c:v>2.11</c:v>
                </c:pt>
                <c:pt idx="83">
                  <c:v>2.09</c:v>
                </c:pt>
                <c:pt idx="84">
                  <c:v>2.08</c:v>
                </c:pt>
                <c:pt idx="85">
                  <c:v>2.0699999999999998</c:v>
                </c:pt>
                <c:pt idx="86">
                  <c:v>2.0099999999999998</c:v>
                </c:pt>
                <c:pt idx="87">
                  <c:v>2.02</c:v>
                </c:pt>
                <c:pt idx="88">
                  <c:v>1.95</c:v>
                </c:pt>
                <c:pt idx="89">
                  <c:v>1.93</c:v>
                </c:pt>
                <c:pt idx="90">
                  <c:v>1.93</c:v>
                </c:pt>
                <c:pt idx="91">
                  <c:v>1.89</c:v>
                </c:pt>
                <c:pt idx="92">
                  <c:v>1.86</c:v>
                </c:pt>
                <c:pt idx="93">
                  <c:v>1.86</c:v>
                </c:pt>
                <c:pt idx="94">
                  <c:v>1.81</c:v>
                </c:pt>
                <c:pt idx="95">
                  <c:v>1.8</c:v>
                </c:pt>
                <c:pt idx="96">
                  <c:v>1.87</c:v>
                </c:pt>
                <c:pt idx="97">
                  <c:v>1.91</c:v>
                </c:pt>
                <c:pt idx="98">
                  <c:v>1.97</c:v>
                </c:pt>
                <c:pt idx="99">
                  <c:v>2.02</c:v>
                </c:pt>
                <c:pt idx="100">
                  <c:v>2.04</c:v>
                </c:pt>
                <c:pt idx="101">
                  <c:v>2.0499999999999998</c:v>
                </c:pt>
                <c:pt idx="102">
                  <c:v>2.0499999999999998</c:v>
                </c:pt>
                <c:pt idx="103">
                  <c:v>2.04</c:v>
                </c:pt>
                <c:pt idx="104">
                  <c:v>2.0499999999999998</c:v>
                </c:pt>
                <c:pt idx="105">
                  <c:v>2.11</c:v>
                </c:pt>
                <c:pt idx="106">
                  <c:v>2.15</c:v>
                </c:pt>
                <c:pt idx="107">
                  <c:v>2.19</c:v>
                </c:pt>
                <c:pt idx="108">
                  <c:v>2.2599999999999998</c:v>
                </c:pt>
                <c:pt idx="109">
                  <c:v>2.33</c:v>
                </c:pt>
                <c:pt idx="110">
                  <c:v>2.44</c:v>
                </c:pt>
                <c:pt idx="111">
                  <c:v>2.48</c:v>
                </c:pt>
                <c:pt idx="112">
                  <c:v>2.4900000000000002</c:v>
                </c:pt>
                <c:pt idx="113">
                  <c:v>2.48</c:v>
                </c:pt>
                <c:pt idx="114">
                  <c:v>2.4900000000000002</c:v>
                </c:pt>
                <c:pt idx="115">
                  <c:v>2.5299999999999998</c:v>
                </c:pt>
                <c:pt idx="116">
                  <c:v>2.58</c:v>
                </c:pt>
                <c:pt idx="117">
                  <c:v>2.67</c:v>
                </c:pt>
                <c:pt idx="118">
                  <c:v>2.78</c:v>
                </c:pt>
                <c:pt idx="119">
                  <c:v>2.91</c:v>
                </c:pt>
                <c:pt idx="120">
                  <c:v>2.97</c:v>
                </c:pt>
                <c:pt idx="121">
                  <c:v>2.99</c:v>
                </c:pt>
                <c:pt idx="122">
                  <c:v>2.92</c:v>
                </c:pt>
                <c:pt idx="123">
                  <c:v>2.86</c:v>
                </c:pt>
                <c:pt idx="124">
                  <c:v>2.82</c:v>
                </c:pt>
                <c:pt idx="125">
                  <c:v>2.76</c:v>
                </c:pt>
                <c:pt idx="126">
                  <c:v>2.69</c:v>
                </c:pt>
                <c:pt idx="127">
                  <c:v>2.64</c:v>
                </c:pt>
                <c:pt idx="128">
                  <c:v>2.4900000000000002</c:v>
                </c:pt>
                <c:pt idx="129">
                  <c:v>2.4</c:v>
                </c:pt>
                <c:pt idx="130">
                  <c:v>2.36</c:v>
                </c:pt>
                <c:pt idx="131">
                  <c:v>2.35</c:v>
                </c:pt>
                <c:pt idx="132">
                  <c:v>2.36</c:v>
                </c:pt>
                <c:pt idx="133">
                  <c:v>2.4300000000000002</c:v>
                </c:pt>
                <c:pt idx="134">
                  <c:v>2.44</c:v>
                </c:pt>
                <c:pt idx="135">
                  <c:v>2.38</c:v>
                </c:pt>
                <c:pt idx="136">
                  <c:v>2.2999999999999998</c:v>
                </c:pt>
                <c:pt idx="137">
                  <c:v>2.21</c:v>
                </c:pt>
                <c:pt idx="138">
                  <c:v>2.13</c:v>
                </c:pt>
                <c:pt idx="139">
                  <c:v>2.1</c:v>
                </c:pt>
                <c:pt idx="140">
                  <c:v>2.0699999999999998</c:v>
                </c:pt>
                <c:pt idx="141">
                  <c:v>2.0299999999999998</c:v>
                </c:pt>
                <c:pt idx="142">
                  <c:v>1.99</c:v>
                </c:pt>
                <c:pt idx="143">
                  <c:v>1.96</c:v>
                </c:pt>
                <c:pt idx="144">
                  <c:v>1.93</c:v>
                </c:pt>
                <c:pt idx="145">
                  <c:v>1.94</c:v>
                </c:pt>
                <c:pt idx="146">
                  <c:v>1.95</c:v>
                </c:pt>
                <c:pt idx="147">
                  <c:v>1.99</c:v>
                </c:pt>
                <c:pt idx="148">
                  <c:v>2.0499999999999998</c:v>
                </c:pt>
                <c:pt idx="149">
                  <c:v>2.13</c:v>
                </c:pt>
                <c:pt idx="150">
                  <c:v>2.2200000000000002</c:v>
                </c:pt>
                <c:pt idx="151">
                  <c:v>2.31</c:v>
                </c:pt>
                <c:pt idx="152">
                  <c:v>2.42</c:v>
                </c:pt>
                <c:pt idx="153">
                  <c:v>2.54</c:v>
                </c:pt>
                <c:pt idx="154">
                  <c:v>2.71</c:v>
                </c:pt>
                <c:pt idx="155">
                  <c:v>3.01</c:v>
                </c:pt>
                <c:pt idx="156">
                  <c:v>3.4</c:v>
                </c:pt>
                <c:pt idx="157" formatCode="General">
                  <c:v>3.85</c:v>
                </c:pt>
                <c:pt idx="158" formatCode="General">
                  <c:v>4.1900000000000004</c:v>
                </c:pt>
                <c:pt idx="159" formatCode="General">
                  <c:v>4.42</c:v>
                </c:pt>
                <c:pt idx="160" formatCode="General">
                  <c:v>4.67</c:v>
                </c:pt>
                <c:pt idx="161" formatCode="General">
                  <c:v>5.05</c:v>
                </c:pt>
                <c:pt idx="162" formatCode="General">
                  <c:v>5.49</c:v>
                </c:pt>
                <c:pt idx="163" formatCode="General">
                  <c:v>5.85</c:v>
                </c:pt>
                <c:pt idx="164" formatCode="General">
                  <c:v>5.91</c:v>
                </c:pt>
                <c:pt idx="165" formatCode="General">
                  <c:v>5.97</c:v>
                </c:pt>
                <c:pt idx="166" formatCode="General">
                  <c:v>6.07</c:v>
                </c:pt>
                <c:pt idx="167" formatCode="General">
                  <c:v>6.08</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65"/>
              <c:tx>
                <c:rich>
                  <a:bodyPr/>
                  <a:lstStyle/>
                  <a:p>
                    <a:r>
                      <a:rPr lang="en-US" b="0">
                        <a:solidFill>
                          <a:sysClr val="windowText" lastClr="000000"/>
                        </a:solidFill>
                      </a:rPr>
                      <a:t>5,93</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FED-4E8B-A9CA-BCCB2ED6A46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historie'!$A$64:$A$232</c:f>
              <c:numCache>
                <c:formatCode>m/d/yyyy</c:formatCode>
                <c:ptCount val="169"/>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43100</c:v>
                </c:pt>
                <c:pt idx="108">
                  <c:v>43131</c:v>
                </c:pt>
                <c:pt idx="109">
                  <c:v>43159</c:v>
                </c:pt>
                <c:pt idx="110">
                  <c:v>43190</c:v>
                </c:pt>
                <c:pt idx="111">
                  <c:v>43220</c:v>
                </c:pt>
                <c:pt idx="112">
                  <c:v>43251</c:v>
                </c:pt>
                <c:pt idx="113">
                  <c:v>43281</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44681</c:v>
                </c:pt>
                <c:pt idx="160">
                  <c:v>44712</c:v>
                </c:pt>
                <c:pt idx="161">
                  <c:v>44742</c:v>
                </c:pt>
                <c:pt idx="162">
                  <c:v>44773</c:v>
                </c:pt>
                <c:pt idx="163">
                  <c:v>44804</c:v>
                </c:pt>
                <c:pt idx="164">
                  <c:v>44834</c:v>
                </c:pt>
                <c:pt idx="165">
                  <c:v>44865</c:v>
                </c:pt>
                <c:pt idx="166">
                  <c:v>44895</c:v>
                </c:pt>
                <c:pt idx="167">
                  <c:v>44926</c:v>
                </c:pt>
                <c:pt idx="168">
                  <c:v>44957</c:v>
                </c:pt>
              </c:numCache>
            </c:numRef>
          </c:cat>
          <c:val>
            <c:numRef>
              <c:f>'Úrokové sazby - historie'!$D$64:$D$232</c:f>
              <c:numCache>
                <c:formatCode>0.00</c:formatCode>
                <c:ptCount val="169"/>
                <c:pt idx="132">
                  <c:v>2.3608547339539832</c:v>
                </c:pt>
                <c:pt idx="133">
                  <c:v>2.420600617795488</c:v>
                </c:pt>
                <c:pt idx="134">
                  <c:v>2.4242578720499393</c:v>
                </c:pt>
                <c:pt idx="135">
                  <c:v>2.3656421777732262</c:v>
                </c:pt>
                <c:pt idx="136">
                  <c:v>2.2871270697682111</c:v>
                </c:pt>
                <c:pt idx="137">
                  <c:v>2.1978509315374741</c:v>
                </c:pt>
                <c:pt idx="138">
                  <c:v>2.1358243306606695</c:v>
                </c:pt>
                <c:pt idx="139">
                  <c:v>2.1098770548904344</c:v>
                </c:pt>
                <c:pt idx="140">
                  <c:v>2.0769697492654866</c:v>
                </c:pt>
                <c:pt idx="141">
                  <c:v>2.0355851377765015</c:v>
                </c:pt>
                <c:pt idx="142">
                  <c:v>1.9929021486054639</c:v>
                </c:pt>
                <c:pt idx="143">
                  <c:v>1.9747751950333787</c:v>
                </c:pt>
                <c:pt idx="144">
                  <c:v>1.9504859507856065</c:v>
                </c:pt>
                <c:pt idx="145">
                  <c:v>1.9513851682325805</c:v>
                </c:pt>
                <c:pt idx="146">
                  <c:v>1.9643209636773027</c:v>
                </c:pt>
                <c:pt idx="147">
                  <c:v>1.9980247855358573</c:v>
                </c:pt>
                <c:pt idx="148">
                  <c:v>2.0700934285896042</c:v>
                </c:pt>
                <c:pt idx="149">
                  <c:v>2.1341830259123373</c:v>
                </c:pt>
                <c:pt idx="150">
                  <c:v>2.2212618413409753</c:v>
                </c:pt>
                <c:pt idx="151">
                  <c:v>2.3153304615078834</c:v>
                </c:pt>
                <c:pt idx="152">
                  <c:v>2.4302008435003519</c:v>
                </c:pt>
                <c:pt idx="153">
                  <c:v>2.5422964195124065</c:v>
                </c:pt>
                <c:pt idx="154">
                  <c:v>2.7026796741586585</c:v>
                </c:pt>
                <c:pt idx="155">
                  <c:v>2.9970672731181733</c:v>
                </c:pt>
                <c:pt idx="156">
                  <c:v>3.3861847190609131</c:v>
                </c:pt>
                <c:pt idx="157">
                  <c:v>3.8364811917760142</c:v>
                </c:pt>
                <c:pt idx="158">
                  <c:v>4.1493708136598295</c:v>
                </c:pt>
                <c:pt idx="159">
                  <c:v>4.3925788665237064</c:v>
                </c:pt>
                <c:pt idx="160">
                  <c:v>4.6359934964102996</c:v>
                </c:pt>
                <c:pt idx="161">
                  <c:v>5.0126572238264151</c:v>
                </c:pt>
                <c:pt idx="162">
                  <c:v>5.4227717182026351</c:v>
                </c:pt>
                <c:pt idx="163">
                  <c:v>5.7609349188184442</c:v>
                </c:pt>
                <c:pt idx="164">
                  <c:v>5.8256281095178499</c:v>
                </c:pt>
                <c:pt idx="165">
                  <c:v>5.8574535963610073</c:v>
                </c:pt>
                <c:pt idx="166">
                  <c:v>5.9633147998238929</c:v>
                </c:pt>
                <c:pt idx="167">
                  <c:v>5.9827677270901871</c:v>
                </c:pt>
                <c:pt idx="168">
                  <c:v>5.9276595592692702</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211</xdr:row>
      <xdr:rowOff>71583</xdr:rowOff>
    </xdr:from>
    <xdr:to>
      <xdr:col>12</xdr:col>
      <xdr:colOff>582707</xdr:colOff>
      <xdr:row>225</xdr:row>
      <xdr:rowOff>157312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nb.cz/cnb/STAT.ARADY_PKG.PARAMETRY_SESTAVY?p_sestuid=60261&amp;p_strid=AAABAD&amp;p_lang=CSUK%202" TargetMode="External"/><Relationship Id="rId2" Type="http://schemas.openxmlformats.org/officeDocument/2006/relationships/hyperlink" Target="http://www.cbaonline.cz/" TargetMode="External"/><Relationship Id="rId1" Type="http://schemas.openxmlformats.org/officeDocument/2006/relationships/hyperlink" Target="https://www.cnb.cz/cnb/STAT.ARADY_PKG.PARAMETRY_SESTAVY?p_sestuid=60261&amp;p_strid=AAABAD&amp;p_lang=CSUK%201"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tabSelected="1" zoomScale="130" zoomScaleNormal="130" workbookViewId="0">
      <selection activeCell="E6" sqref="E6"/>
    </sheetView>
  </sheetViews>
  <sheetFormatPr defaultColWidth="0" defaultRowHeight="14.4" zeroHeight="1" x14ac:dyDescent="0.3"/>
  <cols>
    <col min="1" max="1" width="4" customWidth="1"/>
    <col min="2" max="2" width="32.44140625" customWidth="1"/>
    <col min="3" max="3" width="11.6640625" customWidth="1"/>
    <col min="4" max="5" width="9.109375"/>
    <col min="6" max="6" width="4" customWidth="1"/>
    <col min="7" max="16384" width="9.109375" hidden="1"/>
  </cols>
  <sheetData>
    <row r="1" spans="1:6" ht="15" customHeight="1" x14ac:dyDescent="0.3">
      <c r="A1" s="1"/>
      <c r="B1" s="1"/>
      <c r="C1" s="1"/>
      <c r="D1" s="1"/>
      <c r="E1" s="1"/>
      <c r="F1" s="1"/>
    </row>
    <row r="2" spans="1:6" ht="25.5" customHeight="1" x14ac:dyDescent="0.3">
      <c r="A2" s="1"/>
      <c r="B2" s="47" t="s">
        <v>53</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x14ac:dyDescent="0.3">
      <c r="A5" s="1"/>
      <c r="B5" s="51" t="s">
        <v>40</v>
      </c>
      <c r="C5" s="52">
        <v>6.5364943963300011</v>
      </c>
      <c r="D5" s="53">
        <v>2428</v>
      </c>
      <c r="E5" s="54">
        <v>5.9213531832320712</v>
      </c>
      <c r="F5" s="1"/>
    </row>
    <row r="6" spans="1:6" x14ac:dyDescent="0.3">
      <c r="A6" s="1"/>
      <c r="B6" s="68" t="s">
        <v>20</v>
      </c>
      <c r="C6" s="69">
        <v>5.3863068002700007</v>
      </c>
      <c r="D6" s="70">
        <v>1901</v>
      </c>
      <c r="E6" s="71">
        <v>5.9276595592692702</v>
      </c>
      <c r="F6" s="25"/>
    </row>
    <row r="7" spans="1:6" x14ac:dyDescent="0.3">
      <c r="A7" s="1"/>
      <c r="B7" s="55" t="s">
        <v>23</v>
      </c>
      <c r="C7" s="56"/>
      <c r="D7" s="57"/>
      <c r="E7" s="58"/>
      <c r="F7" s="24"/>
    </row>
    <row r="8" spans="1:6" x14ac:dyDescent="0.3">
      <c r="A8" s="1"/>
      <c r="B8" s="59" t="s">
        <v>41</v>
      </c>
      <c r="C8" s="56">
        <v>4.0170527511900005</v>
      </c>
      <c r="D8" s="57">
        <v>1349</v>
      </c>
      <c r="E8" s="58">
        <v>5.9059908194188306</v>
      </c>
      <c r="F8" s="1"/>
    </row>
    <row r="9" spans="1:6" x14ac:dyDescent="0.3">
      <c r="A9" s="1"/>
      <c r="B9" s="59" t="s">
        <v>42</v>
      </c>
      <c r="C9" s="56">
        <v>0.97450892545000001</v>
      </c>
      <c r="D9" s="57">
        <v>380</v>
      </c>
      <c r="E9" s="58">
        <v>5.8551040007024078</v>
      </c>
      <c r="F9" s="1"/>
    </row>
    <row r="10" spans="1:6" x14ac:dyDescent="0.3">
      <c r="A10" s="1"/>
      <c r="B10" s="60" t="s">
        <v>43</v>
      </c>
      <c r="C10" s="61">
        <v>0.39474512362999997</v>
      </c>
      <c r="D10" s="62">
        <v>172</v>
      </c>
      <c r="E10" s="63">
        <v>6.3272858016273954</v>
      </c>
      <c r="F10" s="1"/>
    </row>
    <row r="11" spans="1:6" x14ac:dyDescent="0.3">
      <c r="A11" s="1"/>
      <c r="B11" s="64" t="s">
        <v>21</v>
      </c>
      <c r="C11" s="65">
        <v>0.94908577471</v>
      </c>
      <c r="D11" s="62">
        <v>433</v>
      </c>
      <c r="E11" s="66">
        <v>5.8906727372688676</v>
      </c>
      <c r="F11" s="1"/>
    </row>
    <row r="12" spans="1:6" x14ac:dyDescent="0.3">
      <c r="A12" s="1"/>
      <c r="B12" s="64" t="s">
        <v>22</v>
      </c>
      <c r="C12" s="65">
        <v>0.20110182134999999</v>
      </c>
      <c r="D12" s="62">
        <v>94</v>
      </c>
      <c r="E12" s="66">
        <v>5.897237532382996</v>
      </c>
      <c r="F12" s="1"/>
    </row>
    <row r="13" spans="1:6" x14ac:dyDescent="0.3">
      <c r="A13" s="1"/>
      <c r="B13" s="67" t="s">
        <v>28</v>
      </c>
      <c r="C13" s="48"/>
      <c r="D13" s="48"/>
      <c r="E13" s="48"/>
      <c r="F13" s="1"/>
    </row>
    <row r="14" spans="1:6" hidden="1" x14ac:dyDescent="0.3">
      <c r="A14" s="1"/>
      <c r="C14" s="1"/>
      <c r="D14" s="1"/>
      <c r="E14" s="1"/>
    </row>
    <row r="15" spans="1:6" ht="15" hidden="1" customHeight="1" x14ac:dyDescent="0.3">
      <c r="A15" s="1"/>
      <c r="B15" s="1"/>
      <c r="C15" s="1"/>
      <c r="D15" s="1"/>
      <c r="E15" s="1"/>
    </row>
    <row r="17" ht="15" hidden="1" customHeight="1" x14ac:dyDescent="0.3"/>
    <row r="18" ht="15" hidden="1" customHeight="1" x14ac:dyDescent="0.3"/>
    <row r="19" ht="15" hidden="1" customHeight="1" x14ac:dyDescent="0.3"/>
    <row r="20" ht="15" hidden="1" customHeight="1" x14ac:dyDescent="0.3"/>
    <row r="21" ht="1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zoomScaleNormal="100" workbookViewId="0">
      <selection activeCell="H6" sqref="H6"/>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x14ac:dyDescent="0.3">
      <c r="A1" s="1"/>
      <c r="B1" s="1"/>
      <c r="C1" s="1"/>
      <c r="D1" s="1"/>
      <c r="E1" s="1"/>
      <c r="F1" s="1"/>
      <c r="G1" s="1"/>
      <c r="H1" s="1"/>
      <c r="I1" s="1"/>
      <c r="J1" s="1"/>
    </row>
    <row r="2" spans="1:17" ht="19.8" x14ac:dyDescent="0.4">
      <c r="A2" s="1"/>
      <c r="B2" s="38" t="s">
        <v>10</v>
      </c>
      <c r="C2" s="1"/>
      <c r="D2" s="1"/>
      <c r="E2" s="1"/>
      <c r="F2" s="1"/>
      <c r="G2" s="1"/>
      <c r="H2" s="1"/>
      <c r="I2" s="1"/>
      <c r="J2" s="1"/>
    </row>
    <row r="3" spans="1:17" ht="15.6" x14ac:dyDescent="0.3">
      <c r="A3" s="1"/>
      <c r="B3" s="46" t="s">
        <v>52</v>
      </c>
      <c r="C3" s="1"/>
      <c r="D3" s="1"/>
      <c r="E3" s="1"/>
      <c r="F3" s="1"/>
      <c r="G3" s="1"/>
      <c r="H3" s="1"/>
      <c r="I3" s="1"/>
      <c r="J3" s="1"/>
    </row>
    <row r="4" spans="1:17" x14ac:dyDescent="0.3">
      <c r="A4" s="1"/>
      <c r="I4" s="1"/>
      <c r="J4" s="1"/>
    </row>
    <row r="5" spans="1:17" s="35" customFormat="1" ht="27.75" customHeight="1" x14ac:dyDescent="0.3">
      <c r="A5" s="33"/>
      <c r="B5" s="26" t="s">
        <v>26</v>
      </c>
      <c r="C5" s="34"/>
      <c r="D5" s="34"/>
      <c r="E5" s="34"/>
      <c r="F5" s="102">
        <f>'ČBA Hypomonitor – Cely sektor'!H43*1000000</f>
        <v>2833407.0490636514</v>
      </c>
      <c r="G5" s="102"/>
      <c r="H5" s="102"/>
      <c r="I5" s="102"/>
      <c r="J5" s="33"/>
    </row>
    <row r="6" spans="1:17" x14ac:dyDescent="0.3">
      <c r="A6" s="1"/>
      <c r="B6" s="15" t="s">
        <v>13</v>
      </c>
      <c r="C6" s="15"/>
      <c r="D6" s="28">
        <v>2</v>
      </c>
      <c r="E6" s="28">
        <v>3</v>
      </c>
      <c r="F6" s="28">
        <v>4</v>
      </c>
      <c r="G6" s="75">
        <v>5</v>
      </c>
      <c r="H6" s="74">
        <f>'ČBA Hypomonitor – Cely sektor'!I43</f>
        <v>5.9276595592692702</v>
      </c>
      <c r="I6" s="27">
        <v>7</v>
      </c>
      <c r="J6" s="1"/>
    </row>
    <row r="7" spans="1:17" x14ac:dyDescent="0.3">
      <c r="A7" s="1"/>
      <c r="B7" s="76"/>
      <c r="C7" s="76"/>
      <c r="D7" s="29"/>
      <c r="E7" s="29"/>
      <c r="F7" s="101" t="s">
        <v>11</v>
      </c>
      <c r="G7" s="101"/>
      <c r="H7" s="101"/>
      <c r="I7" s="101"/>
      <c r="J7" s="1"/>
    </row>
    <row r="8" spans="1:17" x14ac:dyDescent="0.3">
      <c r="A8" s="1"/>
      <c r="B8" s="1" t="s">
        <v>12</v>
      </c>
      <c r="C8" s="77">
        <v>15</v>
      </c>
      <c r="D8" s="30">
        <f>PMT(D$6/12/100,$C8*12,-$F$5)</f>
        <v>18233.220882940506</v>
      </c>
      <c r="E8" s="30">
        <f t="shared" ref="E8:I8" si="0">PMT(E$6/12/100,$C8*12,-$F$5)</f>
        <v>19566.988875175957</v>
      </c>
      <c r="F8" s="30">
        <f t="shared" si="0"/>
        <v>20958.369825285761</v>
      </c>
      <c r="G8" s="30">
        <f t="shared" si="0"/>
        <v>22406.402363641024</v>
      </c>
      <c r="H8" s="78">
        <f>PMT(H$6/12/100,$C8*12,-$F$5)</f>
        <v>23799.303189792401</v>
      </c>
      <c r="I8" s="30">
        <f t="shared" si="0"/>
        <v>25467.463585309597</v>
      </c>
      <c r="J8" s="42"/>
      <c r="M8" s="40"/>
      <c r="N8" s="40"/>
      <c r="O8" s="40"/>
      <c r="Q8" s="40"/>
    </row>
    <row r="9" spans="1:17" x14ac:dyDescent="0.3">
      <c r="A9" s="1"/>
      <c r="B9" s="1"/>
      <c r="C9" s="77">
        <v>20</v>
      </c>
      <c r="D9" s="30">
        <f t="shared" ref="D9:I11" si="1">PMT(D$6/12/100,$C9*12,-$F$5)</f>
        <v>14333.734075206637</v>
      </c>
      <c r="E9" s="30">
        <f t="shared" si="1"/>
        <v>15714.007431530426</v>
      </c>
      <c r="F9" s="30">
        <f t="shared" si="1"/>
        <v>17169.889366308857</v>
      </c>
      <c r="G9" s="30">
        <f t="shared" si="1"/>
        <v>18699.232435664901</v>
      </c>
      <c r="H9" s="78">
        <f t="shared" ref="H9:H11" si="2">PMT(H$6/12/100,$C9*12,-$F$5)</f>
        <v>20181.337444158529</v>
      </c>
      <c r="I9" s="30">
        <f t="shared" si="1"/>
        <v>21967.374693140653</v>
      </c>
      <c r="J9" s="42"/>
      <c r="M9" s="40"/>
      <c r="N9" s="40"/>
      <c r="O9" s="40"/>
      <c r="Q9" s="40"/>
    </row>
    <row r="10" spans="1:17" x14ac:dyDescent="0.3">
      <c r="A10" s="1"/>
      <c r="B10" s="1"/>
      <c r="C10" s="77">
        <v>25</v>
      </c>
      <c r="D10" s="30">
        <f t="shared" si="1"/>
        <v>12009.518708903295</v>
      </c>
      <c r="E10" s="30">
        <f t="shared" si="1"/>
        <v>13436.336794300663</v>
      </c>
      <c r="F10" s="30">
        <f t="shared" si="1"/>
        <v>14955.766240552066</v>
      </c>
      <c r="G10" s="30">
        <f t="shared" si="1"/>
        <v>16563.815444211206</v>
      </c>
      <c r="H10" s="78">
        <f t="shared" si="2"/>
        <v>18130.592774181201</v>
      </c>
      <c r="I10" s="30">
        <f t="shared" si="1"/>
        <v>20025.93159690794</v>
      </c>
      <c r="J10" s="42"/>
      <c r="M10" s="40"/>
      <c r="N10" s="40"/>
      <c r="O10" s="40"/>
      <c r="Q10" s="40"/>
    </row>
    <row r="11" spans="1:17" x14ac:dyDescent="0.3">
      <c r="A11" s="1"/>
      <c r="B11" s="14"/>
      <c r="C11" s="16">
        <v>30</v>
      </c>
      <c r="D11" s="31">
        <f t="shared" si="1"/>
        <v>10472.824193876939</v>
      </c>
      <c r="E11" s="31">
        <f t="shared" si="1"/>
        <v>11945.758410826946</v>
      </c>
      <c r="F11" s="31">
        <f t="shared" si="1"/>
        <v>13527.118635026389</v>
      </c>
      <c r="G11" s="31">
        <f t="shared" si="1"/>
        <v>15210.341707323849</v>
      </c>
      <c r="H11" s="32">
        <f t="shared" si="2"/>
        <v>16856.15252527019</v>
      </c>
      <c r="I11" s="31">
        <f t="shared" si="1"/>
        <v>18850.727796003335</v>
      </c>
      <c r="J11" s="42"/>
      <c r="M11" s="40"/>
      <c r="N11" s="40"/>
      <c r="O11" s="40"/>
      <c r="Q11" s="40"/>
    </row>
    <row r="12" spans="1:17" x14ac:dyDescent="0.3">
      <c r="A12" s="1"/>
      <c r="B12" s="36" t="s">
        <v>44</v>
      </c>
      <c r="C12" s="13"/>
      <c r="D12" s="13"/>
      <c r="E12" s="13"/>
      <c r="F12" s="1"/>
      <c r="G12" s="1"/>
      <c r="H12" s="1"/>
      <c r="I12" s="1"/>
      <c r="J12" s="1"/>
    </row>
    <row r="13" spans="1:17" x14ac:dyDescent="0.3">
      <c r="B13" s="36" t="s">
        <v>32</v>
      </c>
    </row>
    <row r="14" spans="1:17" ht="0.75"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35"/>
  <sheetViews>
    <sheetView showGridLines="0" showRowColHeaders="0" zoomScaleNormal="100" workbookViewId="0">
      <pane xSplit="1" ySplit="3" topLeftCell="B208" activePane="bottomRight" state="frozen"/>
      <selection activeCell="A236" sqref="A236:XFD236"/>
      <selection pane="topRight" activeCell="A236" sqref="A236:XFD236"/>
      <selection pane="bottomLeft" activeCell="A236" sqref="A236:XFD236"/>
      <selection pane="bottomRight" activeCell="D232" sqref="D232"/>
    </sheetView>
  </sheetViews>
  <sheetFormatPr defaultColWidth="0" defaultRowHeight="14.4" zeroHeight="1" x14ac:dyDescent="0.3"/>
  <cols>
    <col min="1" max="1" width="13.5546875" customWidth="1"/>
    <col min="2" max="4" width="20.88671875" style="18" customWidth="1"/>
    <col min="5" max="5" width="2.44140625" customWidth="1"/>
    <col min="6" max="14" width="9.109375" customWidth="1"/>
  </cols>
  <sheetData>
    <row r="1" spans="1:4" ht="21.75" customHeight="1" x14ac:dyDescent="0.3">
      <c r="B1" s="18" t="s">
        <v>14</v>
      </c>
      <c r="C1" s="18" t="s">
        <v>14</v>
      </c>
      <c r="D1" s="21" t="s">
        <v>14</v>
      </c>
    </row>
    <row r="2" spans="1:4" ht="41.25" customHeight="1" x14ac:dyDescent="0.3">
      <c r="A2" s="35" t="s">
        <v>39</v>
      </c>
      <c r="B2" s="41" t="s">
        <v>36</v>
      </c>
      <c r="C2" s="41" t="s">
        <v>37</v>
      </c>
      <c r="D2" s="73" t="s">
        <v>38</v>
      </c>
    </row>
    <row r="3" spans="1:4" ht="29.25" customHeight="1" x14ac:dyDescent="0.3">
      <c r="A3" t="s">
        <v>16</v>
      </c>
      <c r="B3" s="19" t="s">
        <v>35</v>
      </c>
      <c r="C3" s="19" t="s">
        <v>34</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4" x14ac:dyDescent="0.3">
      <c r="A193" s="17">
        <f t="shared" si="5"/>
        <v>43769</v>
      </c>
      <c r="B193" s="22">
        <v>2.42</v>
      </c>
      <c r="C193" s="22">
        <v>2.4</v>
      </c>
      <c r="D193" s="22"/>
    </row>
    <row r="194" spans="1:4" x14ac:dyDescent="0.3">
      <c r="A194" s="17">
        <f t="shared" si="5"/>
        <v>43799</v>
      </c>
      <c r="B194" s="22">
        <v>2.38</v>
      </c>
      <c r="C194" s="22">
        <v>2.36</v>
      </c>
      <c r="D194" s="22"/>
    </row>
    <row r="195" spans="1:4" x14ac:dyDescent="0.3">
      <c r="A195" s="17">
        <f t="shared" si="5"/>
        <v>43830</v>
      </c>
      <c r="B195" s="22">
        <v>2.35</v>
      </c>
      <c r="C195" s="22">
        <v>2.35</v>
      </c>
      <c r="D195" s="22"/>
    </row>
    <row r="196" spans="1:4" x14ac:dyDescent="0.3">
      <c r="A196" s="17">
        <f t="shared" si="5"/>
        <v>43861</v>
      </c>
      <c r="B196" s="22">
        <v>2.38</v>
      </c>
      <c r="C196" s="22">
        <v>2.36</v>
      </c>
      <c r="D196" s="22">
        <f>'ČBA Hypomonitor – Cely sektor'!I7</f>
        <v>2.3608547339539832</v>
      </c>
    </row>
    <row r="197" spans="1:4" x14ac:dyDescent="0.3">
      <c r="A197" s="17">
        <f t="shared" si="5"/>
        <v>43890</v>
      </c>
      <c r="B197" s="22">
        <v>2.4300000000000002</v>
      </c>
      <c r="C197" s="22">
        <v>2.4300000000000002</v>
      </c>
      <c r="D197" s="22">
        <f>'ČBA Hypomonitor – Cely sektor'!I8</f>
        <v>2.420600617795488</v>
      </c>
    </row>
    <row r="198" spans="1:4" x14ac:dyDescent="0.3">
      <c r="A198" s="17">
        <f t="shared" si="5"/>
        <v>43921</v>
      </c>
      <c r="B198" s="22">
        <v>2.42</v>
      </c>
      <c r="C198" s="22">
        <v>2.44</v>
      </c>
      <c r="D198" s="22">
        <f>'ČBA Hypomonitor – Cely sektor'!I9</f>
        <v>2.4242578720499393</v>
      </c>
    </row>
    <row r="199" spans="1:4" x14ac:dyDescent="0.3">
      <c r="A199" s="17">
        <f>EOMONTH(A198,1)</f>
        <v>43951</v>
      </c>
      <c r="B199" s="22">
        <v>2.37</v>
      </c>
      <c r="C199" s="22">
        <v>2.38</v>
      </c>
      <c r="D199" s="22">
        <f>'ČBA Hypomonitor – Cely sektor'!I10</f>
        <v>2.3656421777732262</v>
      </c>
    </row>
    <row r="200" spans="1:4" x14ac:dyDescent="0.3">
      <c r="A200" s="17">
        <f t="shared" ref="A200:A211" si="6">EOMONTH(A199,1)</f>
        <v>43982</v>
      </c>
      <c r="B200" s="22">
        <v>2.39</v>
      </c>
      <c r="C200" s="22">
        <v>2.2999999999999998</v>
      </c>
      <c r="D200" s="22">
        <f>'ČBA Hypomonitor – Cely sektor'!I11</f>
        <v>2.2871270697682111</v>
      </c>
    </row>
    <row r="201" spans="1:4" x14ac:dyDescent="0.3">
      <c r="A201" s="17">
        <f t="shared" si="6"/>
        <v>44012</v>
      </c>
      <c r="B201" s="22">
        <v>2.2999999999999998</v>
      </c>
      <c r="C201" s="22">
        <v>2.21</v>
      </c>
      <c r="D201" s="22">
        <f>'ČBA Hypomonitor – Cely sektor'!I12</f>
        <v>2.1978509315374741</v>
      </c>
    </row>
    <row r="202" spans="1:4" x14ac:dyDescent="0.3">
      <c r="A202" s="17">
        <f t="shared" si="6"/>
        <v>44043</v>
      </c>
      <c r="B202" s="22">
        <v>2.23</v>
      </c>
      <c r="C202" s="22">
        <v>2.13</v>
      </c>
      <c r="D202" s="22">
        <f>'ČBA Hypomonitor – Cely sektor'!I13</f>
        <v>2.1358243306606695</v>
      </c>
    </row>
    <row r="203" spans="1:4" x14ac:dyDescent="0.3">
      <c r="A203" s="17">
        <f t="shared" si="6"/>
        <v>44074</v>
      </c>
      <c r="B203" s="22">
        <v>2.17</v>
      </c>
      <c r="C203" s="22">
        <v>2.1</v>
      </c>
      <c r="D203" s="22">
        <f>'ČBA Hypomonitor – Cely sektor'!I14</f>
        <v>2.1098770548904344</v>
      </c>
    </row>
    <row r="204" spans="1:4" x14ac:dyDescent="0.3">
      <c r="A204" s="17">
        <f t="shared" si="6"/>
        <v>44104</v>
      </c>
      <c r="B204" s="22">
        <v>2.12</v>
      </c>
      <c r="C204" s="22">
        <v>2.0699999999999998</v>
      </c>
      <c r="D204" s="22">
        <f>'ČBA Hypomonitor – Cely sektor'!I15</f>
        <v>2.0769697492654866</v>
      </c>
    </row>
    <row r="205" spans="1:4" x14ac:dyDescent="0.3">
      <c r="A205" s="17">
        <f t="shared" si="6"/>
        <v>44135</v>
      </c>
      <c r="B205" s="22">
        <v>2.08</v>
      </c>
      <c r="C205" s="22">
        <v>2.0299999999999998</v>
      </c>
      <c r="D205" s="22">
        <f>'ČBA Hypomonitor – Cely sektor'!I16</f>
        <v>2.0355851377765015</v>
      </c>
    </row>
    <row r="206" spans="1:4" x14ac:dyDescent="0.3">
      <c r="A206" s="17">
        <f t="shared" si="6"/>
        <v>44165</v>
      </c>
      <c r="B206" s="22">
        <v>2.04</v>
      </c>
      <c r="C206" s="22">
        <v>1.99</v>
      </c>
      <c r="D206" s="22">
        <f>'ČBA Hypomonitor – Cely sektor'!I17</f>
        <v>1.9929021486054639</v>
      </c>
    </row>
    <row r="207" spans="1:4" x14ac:dyDescent="0.3">
      <c r="A207" s="17">
        <f t="shared" si="6"/>
        <v>44196</v>
      </c>
      <c r="B207" s="22">
        <v>2.0099999999999998</v>
      </c>
      <c r="C207" s="22">
        <v>1.96</v>
      </c>
      <c r="D207" s="22">
        <f>'ČBA Hypomonitor – Cely sektor'!I18</f>
        <v>1.9747751950333787</v>
      </c>
    </row>
    <row r="208" spans="1:4" x14ac:dyDescent="0.3">
      <c r="A208" s="17">
        <f t="shared" si="6"/>
        <v>44227</v>
      </c>
      <c r="B208" s="22">
        <v>1.99</v>
      </c>
      <c r="C208" s="22">
        <v>1.93</v>
      </c>
      <c r="D208" s="22">
        <f>'ČBA Hypomonitor – Cely sektor'!I19</f>
        <v>1.9504859507856065</v>
      </c>
    </row>
    <row r="209" spans="1:6" x14ac:dyDescent="0.3">
      <c r="A209" s="17">
        <f t="shared" si="6"/>
        <v>44255</v>
      </c>
      <c r="B209" s="22">
        <v>1.99</v>
      </c>
      <c r="C209" s="22">
        <v>1.94</v>
      </c>
      <c r="D209" s="22">
        <f>'ČBA Hypomonitor – Cely sektor'!I20</f>
        <v>1.9513851682325805</v>
      </c>
    </row>
    <row r="210" spans="1:6" x14ac:dyDescent="0.3">
      <c r="A210" s="17">
        <f t="shared" si="6"/>
        <v>44286</v>
      </c>
      <c r="B210" s="22">
        <v>1.98</v>
      </c>
      <c r="C210" s="22">
        <v>1.95</v>
      </c>
      <c r="D210" s="22">
        <f>'ČBA Hypomonitor – Cely sektor'!I21</f>
        <v>1.9643209636773027</v>
      </c>
    </row>
    <row r="211" spans="1:6" ht="19.8" x14ac:dyDescent="0.4">
      <c r="A211" s="17">
        <f t="shared" si="6"/>
        <v>44316</v>
      </c>
      <c r="B211" s="22">
        <v>2.0099999999999998</v>
      </c>
      <c r="C211" s="22">
        <v>1.99</v>
      </c>
      <c r="D211" s="22">
        <f>'ČBA Hypomonitor – Cely sektor'!I22</f>
        <v>1.9980247855358573</v>
      </c>
      <c r="F211" s="39" t="s">
        <v>24</v>
      </c>
    </row>
    <row r="212" spans="1:6" x14ac:dyDescent="0.3">
      <c r="A212" s="17">
        <f>EOMONTH(A211,1)</f>
        <v>44347</v>
      </c>
      <c r="B212" s="22">
        <v>2.06</v>
      </c>
      <c r="C212" s="22">
        <v>2.0499999999999998</v>
      </c>
      <c r="D212" s="22">
        <f>'ČBA Hypomonitor – Cely sektor'!I23</f>
        <v>2.0700934285896042</v>
      </c>
    </row>
    <row r="213" spans="1:6" x14ac:dyDescent="0.3">
      <c r="A213" s="17">
        <f t="shared" ref="A213:A232" si="7">EOMONTH(A212,1)</f>
        <v>44377</v>
      </c>
      <c r="B213" s="22">
        <v>2.12</v>
      </c>
      <c r="C213" s="22">
        <v>2.13</v>
      </c>
      <c r="D213" s="22">
        <f>'ČBA Hypomonitor – Cely sektor'!I24</f>
        <v>2.1341830259123373</v>
      </c>
    </row>
    <row r="214" spans="1:6" x14ac:dyDescent="0.3">
      <c r="A214" s="17">
        <f t="shared" si="7"/>
        <v>44408</v>
      </c>
      <c r="B214" s="22">
        <v>2.2000000000000002</v>
      </c>
      <c r="C214" s="22">
        <v>2.2200000000000002</v>
      </c>
      <c r="D214" s="22">
        <f>'ČBA Hypomonitor – Cely sektor'!I25</f>
        <v>2.2212618413409753</v>
      </c>
    </row>
    <row r="215" spans="1:6" x14ac:dyDescent="0.3">
      <c r="A215" s="17">
        <f t="shared" si="7"/>
        <v>44439</v>
      </c>
      <c r="B215" s="22">
        <v>2.27</v>
      </c>
      <c r="C215" s="22">
        <v>2.31</v>
      </c>
      <c r="D215" s="22">
        <f>'ČBA Hypomonitor – Cely sektor'!I26</f>
        <v>2.3153304615078834</v>
      </c>
    </row>
    <row r="216" spans="1:6" x14ac:dyDescent="0.3">
      <c r="A216" s="17">
        <f t="shared" si="7"/>
        <v>44469</v>
      </c>
      <c r="B216" s="22">
        <v>2.37</v>
      </c>
      <c r="C216" s="22">
        <v>2.42</v>
      </c>
      <c r="D216" s="22">
        <f>'ČBA Hypomonitor – Cely sektor'!I27</f>
        <v>2.4302008435003519</v>
      </c>
    </row>
    <row r="217" spans="1:6" x14ac:dyDescent="0.3">
      <c r="A217" s="17">
        <f t="shared" si="7"/>
        <v>44500</v>
      </c>
      <c r="B217" s="18">
        <v>2.48</v>
      </c>
      <c r="C217" s="22">
        <v>2.54</v>
      </c>
      <c r="D217" s="22">
        <f>'ČBA Hypomonitor – Cely sektor'!I28</f>
        <v>2.5422964195124065</v>
      </c>
    </row>
    <row r="218" spans="1:6" x14ac:dyDescent="0.3">
      <c r="A218" s="17">
        <f t="shared" si="7"/>
        <v>44530</v>
      </c>
      <c r="B218" s="18">
        <v>2.63</v>
      </c>
      <c r="C218" s="22">
        <v>2.71</v>
      </c>
      <c r="D218" s="22">
        <f>'ČBA Hypomonitor – Cely sektor'!I29</f>
        <v>2.7026796741586585</v>
      </c>
    </row>
    <row r="219" spans="1:6" x14ac:dyDescent="0.3">
      <c r="A219" s="17">
        <f t="shared" si="7"/>
        <v>44561</v>
      </c>
      <c r="B219" s="18">
        <v>2.85</v>
      </c>
      <c r="C219" s="22">
        <v>3.01</v>
      </c>
      <c r="D219" s="22">
        <f>'ČBA Hypomonitor – Cely sektor'!I30</f>
        <v>2.9970672731181733</v>
      </c>
    </row>
    <row r="220" spans="1:6" x14ac:dyDescent="0.3">
      <c r="A220" s="17">
        <f t="shared" si="7"/>
        <v>44592</v>
      </c>
      <c r="B220" s="18">
        <v>3.16</v>
      </c>
      <c r="C220" s="22">
        <v>3.4</v>
      </c>
      <c r="D220" s="22">
        <f>'ČBA Hypomonitor – Cely sektor'!I31</f>
        <v>3.3861847190609131</v>
      </c>
    </row>
    <row r="221" spans="1:6" x14ac:dyDescent="0.3">
      <c r="A221" s="17">
        <f t="shared" si="7"/>
        <v>44620</v>
      </c>
      <c r="B221" s="18">
        <v>3.46</v>
      </c>
      <c r="C221" s="18">
        <v>3.85</v>
      </c>
      <c r="D221" s="22">
        <f>'ČBA Hypomonitor – Cely sektor'!I32</f>
        <v>3.8364811917760142</v>
      </c>
    </row>
    <row r="222" spans="1:6" x14ac:dyDescent="0.3">
      <c r="A222" s="17">
        <f t="shared" si="7"/>
        <v>44651</v>
      </c>
      <c r="B222" s="18">
        <v>3.73</v>
      </c>
      <c r="C222" s="18">
        <v>4.1900000000000004</v>
      </c>
      <c r="D222" s="22">
        <f>'ČBA Hypomonitor – Cely sektor'!I33</f>
        <v>4.1493708136598295</v>
      </c>
    </row>
    <row r="223" spans="1:6" x14ac:dyDescent="0.3">
      <c r="A223" s="17">
        <f t="shared" si="7"/>
        <v>44681</v>
      </c>
      <c r="B223" s="18">
        <v>3.86</v>
      </c>
      <c r="C223" s="18">
        <v>4.42</v>
      </c>
      <c r="D223" s="22">
        <f>'ČBA Hypomonitor – Cely sektor'!I34</f>
        <v>4.3925788665237064</v>
      </c>
    </row>
    <row r="224" spans="1:6" x14ac:dyDescent="0.3">
      <c r="A224" s="17">
        <f t="shared" si="7"/>
        <v>44712</v>
      </c>
      <c r="B224" s="18">
        <v>4.04</v>
      </c>
      <c r="C224" s="18">
        <v>4.67</v>
      </c>
      <c r="D224" s="22">
        <f>'ČBA Hypomonitor – Cely sektor'!I35</f>
        <v>4.6359934964102996</v>
      </c>
    </row>
    <row r="225" spans="1:7" x14ac:dyDescent="0.3">
      <c r="A225" s="17">
        <f t="shared" si="7"/>
        <v>44742</v>
      </c>
      <c r="B225" s="18">
        <v>4.26</v>
      </c>
      <c r="C225" s="18">
        <v>5.05</v>
      </c>
      <c r="D225" s="22">
        <f>'ČBA Hypomonitor – Cely sektor'!I36</f>
        <v>5.0126572238264151</v>
      </c>
    </row>
    <row r="226" spans="1:7" x14ac:dyDescent="0.3">
      <c r="A226" s="17">
        <f t="shared" si="7"/>
        <v>44773</v>
      </c>
      <c r="B226" s="18">
        <v>4.53</v>
      </c>
      <c r="C226" s="18">
        <v>5.49</v>
      </c>
      <c r="D226" s="22">
        <f>'ČBA Hypomonitor – Cely sektor'!I37</f>
        <v>5.4227717182026351</v>
      </c>
    </row>
    <row r="227" spans="1:7" x14ac:dyDescent="0.3">
      <c r="A227" s="17">
        <f t="shared" si="7"/>
        <v>44804</v>
      </c>
      <c r="B227" s="18">
        <v>4.55</v>
      </c>
      <c r="C227" s="18">
        <v>5.85</v>
      </c>
      <c r="D227" s="22">
        <f>'ČBA Hypomonitor – Cely sektor'!I38</f>
        <v>5.7609349188184442</v>
      </c>
      <c r="F227" s="36" t="s">
        <v>45</v>
      </c>
      <c r="G227" s="36"/>
    </row>
    <row r="228" spans="1:7" x14ac:dyDescent="0.3">
      <c r="A228" s="17">
        <f t="shared" si="7"/>
        <v>44834</v>
      </c>
      <c r="B228" s="18">
        <v>4.6399999999999997</v>
      </c>
      <c r="C228" s="18">
        <v>5.91</v>
      </c>
      <c r="D228" s="22">
        <f>'ČBA Hypomonitor – Cely sektor'!I39</f>
        <v>5.8256281095178499</v>
      </c>
    </row>
    <row r="229" spans="1:7" x14ac:dyDescent="0.3">
      <c r="A229" s="17">
        <f t="shared" si="7"/>
        <v>44865</v>
      </c>
      <c r="B229" s="18">
        <v>4.63</v>
      </c>
      <c r="C229" s="18">
        <v>5.97</v>
      </c>
      <c r="D229" s="22">
        <f>'ČBA Hypomonitor – Cely sektor'!I40</f>
        <v>5.8574535963610073</v>
      </c>
    </row>
    <row r="230" spans="1:7" x14ac:dyDescent="0.3">
      <c r="A230" s="17">
        <f t="shared" si="7"/>
        <v>44895</v>
      </c>
      <c r="B230" s="18">
        <v>4.6100000000000003</v>
      </c>
      <c r="C230" s="18">
        <v>6.07</v>
      </c>
      <c r="D230" s="22">
        <f>'ČBA Hypomonitor – Cely sektor'!I41</f>
        <v>5.9633147998238929</v>
      </c>
    </row>
    <row r="231" spans="1:7" x14ac:dyDescent="0.3">
      <c r="A231" s="17">
        <f t="shared" si="7"/>
        <v>44926</v>
      </c>
      <c r="B231" s="18">
        <v>4.68</v>
      </c>
      <c r="C231" s="18">
        <v>6.08</v>
      </c>
      <c r="D231" s="22">
        <f>'ČBA Hypomonitor – Cely sektor'!I42</f>
        <v>5.9827677270901871</v>
      </c>
    </row>
    <row r="232" spans="1:7" x14ac:dyDescent="0.3">
      <c r="A232" s="17">
        <f t="shared" si="7"/>
        <v>44957</v>
      </c>
      <c r="D232" s="72">
        <f>'ČBA Hypomonitor – Cely sektor'!I43</f>
        <v>5.9276595592692702</v>
      </c>
    </row>
    <row r="233" spans="1:7" x14ac:dyDescent="0.3"/>
    <row r="234" spans="1:7" x14ac:dyDescent="0.3"/>
    <row r="235" spans="1:7" x14ac:dyDescent="0.3"/>
  </sheetData>
  <hyperlinks>
    <hyperlink ref="B3" r:id="rId1" xr:uid="{2EA4381A-0F13-4143-9DCF-23CE6F3F29CA}"/>
    <hyperlink ref="D3" r:id="rId2" xr:uid="{78C0B2F0-BDF7-4911-B812-2DE6F3DFA86E}"/>
    <hyperlink ref="C3" r:id="rId3"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7" width="8.88671875" customWidth="1"/>
    <col min="18" max="16384" width="8.88671875" hidden="1"/>
  </cols>
  <sheetData>
    <row r="1" spans="2:16" x14ac:dyDescent="0.3"/>
    <row r="2" spans="2:16" x14ac:dyDescent="0.3"/>
    <row r="3" spans="2:16" ht="22.8" customHeight="1" x14ac:dyDescent="0.4">
      <c r="B3" s="84"/>
      <c r="C3" s="85" t="s">
        <v>48</v>
      </c>
      <c r="D3" s="84"/>
      <c r="E3" s="84"/>
      <c r="F3" s="84"/>
      <c r="G3" s="84"/>
      <c r="H3" s="84"/>
      <c r="J3" s="86"/>
      <c r="K3" s="87" t="s">
        <v>46</v>
      </c>
      <c r="L3" s="86"/>
      <c r="M3" s="86"/>
      <c r="N3" s="86"/>
      <c r="O3" s="86"/>
      <c r="P3" s="86"/>
    </row>
    <row r="4" spans="2:16" x14ac:dyDescent="0.3"/>
    <row r="5" spans="2:16" s="18" customFormat="1" ht="58.2" customHeight="1" x14ac:dyDescent="0.3">
      <c r="C5" s="41" t="s">
        <v>47</v>
      </c>
      <c r="D5" s="94" t="s">
        <v>50</v>
      </c>
      <c r="E5" s="94" t="s">
        <v>51</v>
      </c>
      <c r="F5" s="3"/>
      <c r="G5" s="3"/>
      <c r="H5" s="3"/>
      <c r="I5" s="3"/>
      <c r="J5" s="3"/>
      <c r="K5" s="41" t="s">
        <v>47</v>
      </c>
      <c r="L5" s="94" t="s">
        <v>50</v>
      </c>
      <c r="M5" s="94" t="s">
        <v>51</v>
      </c>
    </row>
    <row r="6" spans="2:16" x14ac:dyDescent="0.3">
      <c r="B6" s="81">
        <v>44196</v>
      </c>
      <c r="C6" s="88">
        <f>ROUND(SUM('ČBA Hypomonitor – Cely sektor'!C7:C18),1)</f>
        <v>312.5</v>
      </c>
      <c r="D6" s="89">
        <f>ROUND(SUM('ČBA Hypomonitor – Cely sektor'!G7:G18),1)</f>
        <v>224</v>
      </c>
      <c r="E6" s="88">
        <f>ROUND(SUM('ČBA Hypomonitor – Cely sektor'!W7:W18)+SUM('ČBA Hypomonitor – Cely sektor'!AA7:AA18),1)</f>
        <v>88.5</v>
      </c>
      <c r="F6" s="22"/>
      <c r="G6" s="22"/>
      <c r="H6" s="18"/>
      <c r="I6" s="18"/>
      <c r="J6" s="90">
        <v>44196</v>
      </c>
      <c r="K6" s="93">
        <f>SUM('ČBA Hypomonitor – Cely sektor'!B7:B18)</f>
        <v>118285</v>
      </c>
      <c r="L6" s="93">
        <f>SUM('ČBA Hypomonitor – Cely sektor'!F7:F18)</f>
        <v>80796</v>
      </c>
      <c r="M6" s="93">
        <f>SUM('ČBA Hypomonitor – Cely sektor'!V7:V18)+SUM('ČBA Hypomonitor – Cely sektor'!Z7:Z18)</f>
        <v>37489</v>
      </c>
      <c r="N6" s="79"/>
      <c r="P6" s="82"/>
    </row>
    <row r="7" spans="2:16" x14ac:dyDescent="0.3">
      <c r="B7" s="81">
        <f>EOMONTH(B6,12)</f>
        <v>44561</v>
      </c>
      <c r="C7" s="88">
        <f>ROUND(SUM('ČBA Hypomonitor – Cely sektor'!C19:C30),1)</f>
        <v>541.29999999999995</v>
      </c>
      <c r="D7" s="88">
        <f>ROUND(SUM('ČBA Hypomonitor – Cely sektor'!G19:G30),1)</f>
        <v>379.2</v>
      </c>
      <c r="E7" s="89">
        <f>ROUND(SUM('ČBA Hypomonitor – Cely sektor'!W19:W30)+SUM('ČBA Hypomonitor – Cely sektor'!AA19:AA30),1)</f>
        <v>162.1</v>
      </c>
      <c r="F7" s="22"/>
      <c r="G7" s="22"/>
      <c r="H7" s="18"/>
      <c r="I7" s="18"/>
      <c r="J7" s="90">
        <f>EOMONTH(J6,12)</f>
        <v>44561</v>
      </c>
      <c r="K7" s="93">
        <f>SUM('ČBA Hypomonitor – Cely sektor'!B19:B30)</f>
        <v>177870</v>
      </c>
      <c r="L7" s="93">
        <f>SUM('ČBA Hypomonitor – Cely sektor'!F19:F30)</f>
        <v>114320</v>
      </c>
      <c r="M7" s="93">
        <f>SUM('ČBA Hypomonitor – Cely sektor'!V19:V30)+SUM('ČBA Hypomonitor – Cely sektor'!Z19:Z30)</f>
        <v>63550</v>
      </c>
      <c r="N7" s="82"/>
      <c r="P7" s="79"/>
    </row>
    <row r="8" spans="2:16" x14ac:dyDescent="0.3">
      <c r="B8" s="81">
        <f>EOMONTH(B7,12)</f>
        <v>44926</v>
      </c>
      <c r="C8" s="89">
        <f>ROUND(SUM('ČBA Hypomonitor – Cely sektor'!C31:C42),1)</f>
        <v>197.1</v>
      </c>
      <c r="D8" s="89">
        <f>ROUND(SUM('ČBA Hypomonitor – Cely sektor'!G31:G42),1)</f>
        <v>162.19999999999999</v>
      </c>
      <c r="E8" s="88">
        <f>ROUND(SUM('ČBA Hypomonitor – Cely sektor'!W31:W42)+SUM('ČBA Hypomonitor – Cely sektor'!AA31:AA42),1)</f>
        <v>34.9</v>
      </c>
      <c r="F8" s="22"/>
      <c r="G8" s="22"/>
      <c r="H8" s="18"/>
      <c r="I8" s="18"/>
      <c r="J8" s="90">
        <f>EOMONTH(J7,12)</f>
        <v>44926</v>
      </c>
      <c r="K8" s="93">
        <f>SUM('ČBA Hypomonitor – Cely sektor'!B31:B42)</f>
        <v>65985</v>
      </c>
      <c r="L8" s="93">
        <f>SUM('ČBA Hypomonitor – Cely sektor'!F31:F42)</f>
        <v>50769</v>
      </c>
      <c r="M8" s="93">
        <f>SUM('ČBA Hypomonitor – Cely sektor'!V31:V42)+SUM('ČBA Hypomonitor – Cely sektor'!Z31:Z42)</f>
        <v>15216</v>
      </c>
      <c r="N8" s="79"/>
      <c r="P8" s="82"/>
    </row>
    <row r="9" spans="2:16" x14ac:dyDescent="0.3">
      <c r="E9" s="80"/>
    </row>
    <row r="10" spans="2:16" x14ac:dyDescent="0.3">
      <c r="C10" s="103" t="s">
        <v>49</v>
      </c>
      <c r="D10" s="103"/>
      <c r="E10" s="103"/>
      <c r="K10" s="103" t="s">
        <v>49</v>
      </c>
      <c r="L10" s="103"/>
      <c r="M10" s="103"/>
    </row>
    <row r="11" spans="2:16" x14ac:dyDescent="0.3">
      <c r="B11">
        <v>2021</v>
      </c>
      <c r="C11" s="88">
        <f>(C7/C6-1)*100</f>
        <v>73.215999999999994</v>
      </c>
      <c r="D11" s="88">
        <f t="shared" ref="D11:E11" si="0">(D7/D6-1)*100</f>
        <v>69.285714285714278</v>
      </c>
      <c r="E11" s="88">
        <f t="shared" si="0"/>
        <v>83.163841807909591</v>
      </c>
      <c r="F11" s="18"/>
      <c r="G11" s="18"/>
      <c r="H11" s="18"/>
      <c r="I11" s="18"/>
      <c r="J11" s="18">
        <v>2021</v>
      </c>
      <c r="K11" s="88">
        <f>(K7/K6-1)*100</f>
        <v>50.37409646193516</v>
      </c>
      <c r="L11" s="88">
        <f t="shared" ref="L11:M11" si="1">(L7/L6-1)*100</f>
        <v>41.492153076884989</v>
      </c>
      <c r="M11" s="88">
        <f t="shared" si="1"/>
        <v>69.516391474832616</v>
      </c>
    </row>
    <row r="12" spans="2:16" x14ac:dyDescent="0.3">
      <c r="B12" s="83">
        <v>2022</v>
      </c>
      <c r="C12" s="91">
        <f>(C8/C7-1)*100</f>
        <v>-63.587659338629223</v>
      </c>
      <c r="D12" s="91">
        <f t="shared" ref="D12:E12" si="2">(D8/D7-1)*100</f>
        <v>-57.225738396624479</v>
      </c>
      <c r="E12" s="91">
        <f t="shared" si="2"/>
        <v>-78.470080197409004</v>
      </c>
      <c r="F12" s="18"/>
      <c r="G12" s="18"/>
      <c r="H12" s="18"/>
      <c r="I12" s="18"/>
      <c r="J12" s="92">
        <v>2022</v>
      </c>
      <c r="K12" s="91">
        <f>(K8/K7-1)*100</f>
        <v>-62.902681733850564</v>
      </c>
      <c r="L12" s="91">
        <f t="shared" ref="L12:M12" si="3">(L8/L7-1)*100</f>
        <v>-55.590447865640314</v>
      </c>
      <c r="M12" s="91">
        <f t="shared" si="3"/>
        <v>-76.056648308418559</v>
      </c>
    </row>
    <row r="13" spans="2:16" x14ac:dyDescent="0.3"/>
    <row r="14" spans="2:16" x14ac:dyDescent="0.3"/>
    <row r="15" spans="2:16" x14ac:dyDescent="0.3"/>
    <row r="16" spans="2:16" x14ac:dyDescent="0.3">
      <c r="E16" s="80"/>
    </row>
    <row r="17" spans="2:10" ht="19.8" x14ac:dyDescent="0.4">
      <c r="B17" s="39" t="s">
        <v>48</v>
      </c>
      <c r="E17" s="80"/>
      <c r="J17" s="39" t="s">
        <v>46</v>
      </c>
    </row>
    <row r="18" spans="2:10" x14ac:dyDescent="0.3">
      <c r="E18" s="80"/>
    </row>
    <row r="19" spans="2:10" x14ac:dyDescent="0.3">
      <c r="E19" s="80"/>
    </row>
    <row r="20" spans="2:10" x14ac:dyDescent="0.3">
      <c r="E20" s="80"/>
    </row>
    <row r="21" spans="2:10" x14ac:dyDescent="0.3">
      <c r="E21" s="80"/>
    </row>
    <row r="22" spans="2:10" x14ac:dyDescent="0.3">
      <c r="E22" s="80"/>
    </row>
    <row r="23" spans="2:10" x14ac:dyDescent="0.3">
      <c r="E23" s="80"/>
    </row>
    <row r="24" spans="2:10" x14ac:dyDescent="0.3">
      <c r="E24" s="80"/>
    </row>
    <row r="25" spans="2:10" x14ac:dyDescent="0.3"/>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c r="B36" s="36"/>
      <c r="J36" s="36" t="s">
        <v>45</v>
      </c>
    </row>
    <row r="37" spans="2:10" x14ac:dyDescent="0.3"/>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49"/>
  <sheetViews>
    <sheetView showGridLines="0" showRowColHeaders="0" zoomScale="70" zoomScaleNormal="70" workbookViewId="0">
      <selection activeCell="AD49" sqref="AD49"/>
    </sheetView>
  </sheetViews>
  <sheetFormatPr defaultColWidth="0" defaultRowHeight="14.4"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x14ac:dyDescent="0.3"/>
    <row r="2" spans="1:31" ht="42.75" customHeight="1" thickBot="1" x14ac:dyDescent="0.65">
      <c r="A2" s="37" t="s">
        <v>4</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6.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6.05" customHeight="1" thickBot="1" x14ac:dyDescent="0.35">
      <c r="A9" s="45">
        <f t="shared" ref="A9:A43"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6.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6.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6.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6.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6.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6.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6.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6.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6.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6.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6.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6.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6.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6.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6.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6.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6.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6.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6.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6.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6.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6.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6.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6.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6.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6.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6.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6.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6.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6.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6.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6.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6.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x14ac:dyDescent="0.3"/>
    <row r="45" spans="1:33" x14ac:dyDescent="0.3"/>
    <row r="46" spans="1:33" x14ac:dyDescent="0.3"/>
    <row r="47" spans="1:33" x14ac:dyDescent="0.3"/>
    <row r="48" spans="1:33" x14ac:dyDescent="0.3"/>
    <row r="49"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49"/>
  <sheetViews>
    <sheetView showGridLines="0" showRowColHeaders="0" zoomScale="70" zoomScaleNormal="70" workbookViewId="0">
      <selection activeCell="AD49" sqref="AD49"/>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5" customHeight="1" x14ac:dyDescent="0.3"/>
    <row r="2" spans="1:31" ht="42.75" customHeight="1" thickBot="1" x14ac:dyDescent="0.65">
      <c r="A2" s="37" t="s">
        <v>29</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6.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6.05" customHeight="1" thickBot="1" x14ac:dyDescent="0.35">
      <c r="A9" s="45">
        <f t="shared" ref="A9:A43"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6.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6.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6.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6.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6.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6.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6.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6.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6.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6.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6.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6.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6.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6.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6.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6.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6.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6.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6.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6.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6.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6.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6.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6.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6.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6.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6.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6.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6.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6.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6.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6.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6.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6.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6.05" customHeight="1" x14ac:dyDescent="0.3"/>
    <row r="45" spans="1:33" ht="16.05" customHeight="1" x14ac:dyDescent="0.3"/>
    <row r="46" spans="1:33" ht="16.05" customHeight="1" x14ac:dyDescent="0.3"/>
    <row r="47" spans="1:33" ht="16.05" customHeight="1" x14ac:dyDescent="0.3"/>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49"/>
  <sheetViews>
    <sheetView showGridLines="0" showRowColHeaders="0" zoomScale="70" zoomScaleNormal="70" workbookViewId="0">
      <selection activeCell="AD49" sqref="AD49"/>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5" customHeight="1" x14ac:dyDescent="0.3"/>
    <row r="2" spans="1:31" ht="42.75" customHeight="1" thickBot="1" x14ac:dyDescent="0.65">
      <c r="A2" s="37" t="s">
        <v>30</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6.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6.05" customHeight="1" thickBot="1" x14ac:dyDescent="0.35">
      <c r="A9" s="45">
        <f t="shared" ref="A9:A43"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6.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6.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6.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6.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6.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6.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6.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6.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6.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6.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6.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6.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6.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6.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6.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6.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6.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6.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6.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6.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6.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6.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6.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6.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6.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6.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6.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6.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6.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6.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6.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6.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6.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6.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6.05" customHeight="1" x14ac:dyDescent="0.3"/>
    <row r="45" spans="1:33" ht="16.05" customHeight="1" x14ac:dyDescent="0.3"/>
    <row r="46" spans="1:33" ht="16.05" customHeight="1" x14ac:dyDescent="0.3"/>
    <row r="47" spans="1:33" ht="16.05" customHeight="1" x14ac:dyDescent="0.3"/>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4.4" zeroHeight="1" x14ac:dyDescent="0.3"/>
  <cols>
    <col min="1" max="1" width="152.5546875" customWidth="1"/>
    <col min="2" max="16384" width="9.109375" hidden="1"/>
  </cols>
  <sheetData>
    <row r="1" spans="1:1" ht="337.5" customHeight="1" x14ac:dyDescent="0.3">
      <c r="A1" s="43" t="s">
        <v>31</v>
      </c>
    </row>
    <row r="2" spans="1:1" ht="51.75" customHeight="1" x14ac:dyDescent="0.3">
      <c r="A2" s="44" t="s">
        <v>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Jakub Seidler</cp:lastModifiedBy>
  <dcterms:created xsi:type="dcterms:W3CDTF">2021-10-13T11:37:25Z</dcterms:created>
  <dcterms:modified xsi:type="dcterms:W3CDTF">2023-02-14T10:46:59Z</dcterms:modified>
</cp:coreProperties>
</file>